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S:\administration\ANNEE SCOLAIRE 2023-2024\PREPARATION RENTREE 2024\DGH PREPA R2024\SEP R2024\"/>
    </mc:Choice>
  </mc:AlternateContent>
  <xr:revisionPtr revIDLastSave="0" documentId="13_ncr:1_{7B9307B4-49C6-4726-A02D-97D92B5B5EF0}" xr6:coauthVersionLast="36" xr6:coauthVersionMax="36" xr10:uidLastSave="{00000000-0000-0000-0000-000000000000}"/>
  <bookViews>
    <workbookView xWindow="11790" yWindow="30" windowWidth="6855" windowHeight="9180" tabRatio="926" activeTab="1" xr2:uid="{00000000-000D-0000-FFFF-FFFF00000000}"/>
  </bookViews>
  <sheets>
    <sheet name="COMPARATIF" sheetId="21" r:id="rId1"/>
    <sheet name="BAC PRO 3 ans" sheetId="18" r:id="rId2"/>
    <sheet name="CAP 2ans" sheetId="19" r:id="rId3"/>
    <sheet name="AIDE AJUSTEMENT REPART EPLE " sheetId="20" r:id="rId4"/>
  </sheets>
  <definedNames>
    <definedName name="_xlnm.Print_Area" localSheetId="3">'AIDE AJUSTEMENT REPART EPLE '!$A$2:$N$26</definedName>
    <definedName name="_xlnm.Print_Area" localSheetId="1">'BAC PRO 3 ans'!$A$1:$M$49</definedName>
    <definedName name="_xlnm.Print_Area" localSheetId="2">'CAP 2ans'!$A$1:$P$33</definedName>
    <definedName name="_xlnm.Print_Area" localSheetId="0">COMPARATIF!$A$1:$X$40</definedName>
  </definedNames>
  <calcPr calcId="191029"/>
</workbook>
</file>

<file path=xl/calcChain.xml><?xml version="1.0" encoding="utf-8"?>
<calcChain xmlns="http://schemas.openxmlformats.org/spreadsheetml/2006/main">
  <c r="O18" i="18" l="1"/>
  <c r="J32" i="18"/>
  <c r="X38" i="21"/>
  <c r="X8" i="21" l="1"/>
  <c r="X6" i="21"/>
  <c r="X7" i="21"/>
  <c r="X5" i="21"/>
  <c r="C8" i="21"/>
  <c r="D38" i="18" l="1"/>
  <c r="K38" i="21" l="1"/>
  <c r="R38" i="21"/>
  <c r="X4" i="21" l="1"/>
  <c r="D38" i="21"/>
  <c r="D41" i="18" l="1"/>
  <c r="D48" i="18"/>
  <c r="D45" i="18"/>
  <c r="M16" i="18"/>
  <c r="M12" i="18"/>
  <c r="J29" i="18"/>
  <c r="J27" i="18"/>
  <c r="J26" i="18"/>
  <c r="J25" i="18"/>
  <c r="J24" i="18"/>
  <c r="J23" i="18"/>
  <c r="J22" i="18"/>
  <c r="J20" i="18"/>
  <c r="J19" i="18"/>
  <c r="J18" i="18"/>
  <c r="J12" i="18"/>
  <c r="D29" i="18"/>
  <c r="D27" i="18"/>
  <c r="D26" i="18"/>
  <c r="D25" i="18"/>
  <c r="D24" i="18"/>
  <c r="D23" i="18"/>
  <c r="D22" i="18"/>
  <c r="D20" i="18"/>
  <c r="D19" i="18"/>
  <c r="D17" i="18"/>
  <c r="D16" i="18"/>
  <c r="D12" i="18"/>
  <c r="G29" i="18"/>
  <c r="G27" i="18"/>
  <c r="G26" i="18"/>
  <c r="G25" i="18"/>
  <c r="G24" i="18"/>
  <c r="G23" i="18"/>
  <c r="G22" i="18"/>
  <c r="G20" i="18"/>
  <c r="G19" i="18"/>
  <c r="G18" i="18"/>
  <c r="G17" i="18"/>
  <c r="G16" i="18"/>
  <c r="G12" i="18"/>
  <c r="U31" i="21"/>
  <c r="U29" i="21"/>
  <c r="U28" i="21"/>
  <c r="U27" i="21"/>
  <c r="U26" i="21"/>
  <c r="U25" i="21"/>
  <c r="U24" i="21"/>
  <c r="U22" i="21"/>
  <c r="U21" i="21"/>
  <c r="U20" i="21"/>
  <c r="U14" i="21"/>
  <c r="N31" i="21"/>
  <c r="N29" i="21"/>
  <c r="N28" i="21"/>
  <c r="N27" i="21"/>
  <c r="N26" i="21"/>
  <c r="N25" i="21"/>
  <c r="N24" i="21"/>
  <c r="N22" i="21"/>
  <c r="N21" i="21"/>
  <c r="N20" i="21"/>
  <c r="N19" i="21"/>
  <c r="N18" i="21"/>
  <c r="N14" i="21"/>
  <c r="G31" i="21"/>
  <c r="G29" i="21"/>
  <c r="G28" i="21"/>
  <c r="G26" i="21"/>
  <c r="G27" i="21"/>
  <c r="G25" i="21"/>
  <c r="G24" i="21"/>
  <c r="G22" i="21"/>
  <c r="G21" i="21"/>
  <c r="G19" i="21"/>
  <c r="G18" i="21"/>
  <c r="G14" i="21"/>
  <c r="W36" i="21" l="1"/>
  <c r="P36" i="21"/>
  <c r="I36" i="21"/>
  <c r="W31" i="21"/>
  <c r="W29" i="21"/>
  <c r="W28" i="21"/>
  <c r="W27" i="21"/>
  <c r="W26" i="21"/>
  <c r="W25" i="21"/>
  <c r="W24" i="21"/>
  <c r="W22" i="21"/>
  <c r="W21" i="21"/>
  <c r="W20" i="21"/>
  <c r="W19" i="21"/>
  <c r="W18" i="21"/>
  <c r="W14" i="21"/>
  <c r="U34" i="21"/>
  <c r="U37" i="21" s="1"/>
  <c r="U39" i="21" s="1"/>
  <c r="U40" i="21" s="1"/>
  <c r="V33" i="21"/>
  <c r="U8" i="21"/>
  <c r="P18" i="21"/>
  <c r="P19" i="21"/>
  <c r="P20" i="21"/>
  <c r="P21" i="21"/>
  <c r="P22" i="21"/>
  <c r="P24" i="21"/>
  <c r="P25" i="21"/>
  <c r="P26" i="21"/>
  <c r="P27" i="21"/>
  <c r="P28" i="21"/>
  <c r="P29" i="21"/>
  <c r="P31" i="21"/>
  <c r="P14" i="21"/>
  <c r="N34" i="21"/>
  <c r="N8" i="21"/>
  <c r="O33" i="21"/>
  <c r="I18" i="21"/>
  <c r="I19" i="21"/>
  <c r="I20" i="21"/>
  <c r="I21" i="21"/>
  <c r="I22" i="21"/>
  <c r="I24" i="21"/>
  <c r="I25" i="21"/>
  <c r="I26" i="21"/>
  <c r="I27" i="21"/>
  <c r="I28" i="21"/>
  <c r="I29" i="21"/>
  <c r="I31" i="21"/>
  <c r="I14" i="21"/>
  <c r="G34" i="21"/>
  <c r="G37" i="21" s="1"/>
  <c r="G39" i="21" s="1"/>
  <c r="G40" i="21" s="1"/>
  <c r="G8" i="21"/>
  <c r="H33" i="21"/>
  <c r="R8" i="21"/>
  <c r="K8" i="21"/>
  <c r="D8" i="21"/>
  <c r="B8" i="21"/>
  <c r="S33" i="21"/>
  <c r="L33" i="21"/>
  <c r="E33" i="21"/>
  <c r="R34" i="21"/>
  <c r="K34" i="21"/>
  <c r="D34" i="21"/>
  <c r="W37" i="21" l="1"/>
  <c r="X33" i="21"/>
  <c r="N37" i="21"/>
  <c r="W34" i="21"/>
  <c r="P34" i="21"/>
  <c r="I34" i="21"/>
  <c r="I37" i="21"/>
  <c r="C62" i="20"/>
  <c r="P37" i="21" l="1"/>
  <c r="N39" i="21"/>
  <c r="D23" i="20"/>
  <c r="F21" i="20"/>
  <c r="N40" i="21" l="1"/>
  <c r="X39" i="21"/>
  <c r="X40" i="21" s="1"/>
  <c r="K49" i="20"/>
  <c r="M47" i="20"/>
  <c r="J36" i="20"/>
  <c r="J49" i="20" s="1"/>
  <c r="I36" i="20"/>
  <c r="I49" i="20" s="1"/>
  <c r="L49" i="20" l="1"/>
  <c r="M49" i="20" s="1"/>
  <c r="L50" i="20"/>
  <c r="L52" i="20" s="1"/>
  <c r="D75" i="20" l="1"/>
  <c r="F73" i="20"/>
  <c r="C75" i="20"/>
  <c r="B62" i="20"/>
  <c r="B75" i="20" s="1"/>
  <c r="E76" i="20" l="1"/>
  <c r="E78" i="20" s="1"/>
  <c r="E75" i="20"/>
  <c r="F75" i="20" s="1"/>
  <c r="D49" i="20"/>
  <c r="F47" i="20"/>
  <c r="C36" i="20"/>
  <c r="C49" i="20" s="1"/>
  <c r="B36" i="20"/>
  <c r="B49" i="20" s="1"/>
  <c r="E50" i="20" l="1"/>
  <c r="E52" i="20" s="1"/>
  <c r="E49" i="20"/>
  <c r="F49" i="20" s="1"/>
  <c r="M21" i="20"/>
  <c r="B10" i="20" l="1"/>
  <c r="B23" i="20" s="1"/>
  <c r="C10" i="20"/>
  <c r="J10" i="20" l="1"/>
  <c r="J23" i="20" s="1"/>
  <c r="I10" i="20"/>
  <c r="I23" i="20" s="1"/>
  <c r="C23" i="20"/>
  <c r="E24" i="20" s="1"/>
  <c r="E23" i="20" l="1"/>
  <c r="F23" i="20" s="1"/>
  <c r="K23" i="20"/>
  <c r="E26" i="20"/>
  <c r="L24" i="20" l="1"/>
  <c r="L26" i="20" s="1"/>
  <c r="L23" i="20"/>
  <c r="M23" i="20" s="1"/>
  <c r="J33" i="19" l="1"/>
  <c r="E33" i="19"/>
  <c r="M27" i="19" l="1"/>
  <c r="L27" i="19"/>
  <c r="H27" i="19"/>
  <c r="G27" i="19"/>
  <c r="O12" i="19"/>
  <c r="O13" i="19"/>
  <c r="O14" i="19"/>
  <c r="O15" i="19"/>
  <c r="O17" i="19"/>
  <c r="O18" i="19"/>
  <c r="O19" i="19"/>
  <c r="O20" i="19"/>
  <c r="O21" i="19"/>
  <c r="O22" i="19"/>
  <c r="O24" i="19"/>
  <c r="O11" i="19"/>
  <c r="J18" i="19"/>
  <c r="E18" i="19"/>
  <c r="K26" i="19"/>
  <c r="F26" i="19"/>
  <c r="J24" i="19"/>
  <c r="E24" i="19"/>
  <c r="J22" i="19"/>
  <c r="E22" i="19"/>
  <c r="J21" i="19"/>
  <c r="E21" i="19"/>
  <c r="J20" i="19"/>
  <c r="E20" i="19"/>
  <c r="J19" i="19"/>
  <c r="E19" i="19"/>
  <c r="J17" i="19"/>
  <c r="E17" i="19"/>
  <c r="J15" i="19"/>
  <c r="E15" i="19"/>
  <c r="J14" i="19"/>
  <c r="E14" i="19"/>
  <c r="J13" i="19"/>
  <c r="E13" i="19"/>
  <c r="J12" i="19"/>
  <c r="E12" i="19"/>
  <c r="J11" i="19"/>
  <c r="E11" i="19"/>
  <c r="J5" i="19"/>
  <c r="E5" i="19"/>
  <c r="B5" i="19"/>
  <c r="O26" i="19" l="1"/>
  <c r="E27" i="19"/>
  <c r="J27" i="19"/>
  <c r="K31" i="18" l="1"/>
  <c r="H31" i="18"/>
  <c r="E31" i="18"/>
  <c r="M29" i="18"/>
  <c r="M27" i="18"/>
  <c r="M26" i="18"/>
  <c r="M25" i="18"/>
  <c r="M24" i="18"/>
  <c r="M23" i="18"/>
  <c r="M22" i="18"/>
  <c r="M20" i="18"/>
  <c r="M19" i="18"/>
  <c r="M18" i="18"/>
  <c r="M17" i="18"/>
  <c r="J35" i="18"/>
  <c r="J49" i="18" s="1"/>
  <c r="J6" i="18"/>
  <c r="G6" i="18"/>
  <c r="D6" i="18"/>
  <c r="B6" i="18"/>
  <c r="J46" i="18" l="1"/>
  <c r="D32" i="18"/>
  <c r="D35" i="18" s="1"/>
  <c r="D39" i="18" s="1"/>
  <c r="G32" i="18"/>
  <c r="G35" i="18" s="1"/>
  <c r="M31" i="18"/>
  <c r="G39" i="18" l="1"/>
  <c r="G42" i="18"/>
  <c r="D42" i="18"/>
</calcChain>
</file>

<file path=xl/sharedStrings.xml><?xml version="1.0" encoding="utf-8"?>
<sst xmlns="http://schemas.openxmlformats.org/spreadsheetml/2006/main" count="550" uniqueCount="114">
  <si>
    <t>EPS</t>
  </si>
  <si>
    <t>TOTAL</t>
  </si>
  <si>
    <t>ECART</t>
  </si>
  <si>
    <t>2nd BP3</t>
  </si>
  <si>
    <t>Pr BP3</t>
  </si>
  <si>
    <t>Tr BP3</t>
  </si>
  <si>
    <t>RENTREE 2019</t>
  </si>
  <si>
    <t>RENTREE 2020</t>
  </si>
  <si>
    <t>DIV</t>
  </si>
  <si>
    <t>Classe 2nd BP3</t>
  </si>
  <si>
    <t>Classe Pr BP3</t>
  </si>
  <si>
    <t>Classe Tr BP3</t>
  </si>
  <si>
    <t>sur 3 ans</t>
  </si>
  <si>
    <t>/ semaine</t>
  </si>
  <si>
    <t>/an</t>
  </si>
  <si>
    <t>SPECIALITE</t>
  </si>
  <si>
    <t>Co-intervention Français (horaire doublé)</t>
  </si>
  <si>
    <t>Co-intervention Maths Sc  (horaire doublé)</t>
  </si>
  <si>
    <t>FRANC HI/G Ens moral et civique</t>
  </si>
  <si>
    <t>MATHS</t>
  </si>
  <si>
    <t>SCIENCES phys et chimiques</t>
  </si>
  <si>
    <t>LV ANGLAIS</t>
  </si>
  <si>
    <t>ARTS APPLQ,</t>
  </si>
  <si>
    <t>Accompagnement Personnalisé</t>
  </si>
  <si>
    <t>TOTAL HORAIRE PAR AN</t>
  </si>
  <si>
    <t>TOTAL HORAIRE ELEVE</t>
  </si>
  <si>
    <t>Nbre Elèves</t>
  </si>
  <si>
    <t>FORMULE = ((NBRE D'ELEVE / 20) * 13,5)</t>
  </si>
  <si>
    <t>TOTAL SEMAINE  (36 par an)</t>
  </si>
  <si>
    <t>CONSTRUCTION (dépend de la spécialité)</t>
  </si>
  <si>
    <t>Prévention-Santé-Environnement</t>
  </si>
  <si>
    <t>Economie-Gestion</t>
  </si>
  <si>
    <t>ENS PROFESSIONNEL</t>
  </si>
  <si>
    <t>2nd CAP</t>
  </si>
  <si>
    <t>Tr CAP</t>
  </si>
  <si>
    <t>FRANC HI/G</t>
  </si>
  <si>
    <t>Enseignement moral et civique</t>
  </si>
  <si>
    <t xml:space="preserve">MATHS  SCIENCES </t>
  </si>
  <si>
    <t>Gr</t>
  </si>
  <si>
    <t>Heure</t>
  </si>
  <si>
    <t>Division</t>
  </si>
  <si>
    <t>Groupe</t>
  </si>
  <si>
    <t>REAL d'un Chef d'Œuvre (dédoublé sans condition/seuil)</t>
  </si>
  <si>
    <t xml:space="preserve">DGH pour 18 ELEVES </t>
  </si>
  <si>
    <t>DEDOUBLEMENT pour le 19ème ELEVE</t>
  </si>
  <si>
    <t>DGH pour &gt;= 19 élèves avec 2H co-interv</t>
  </si>
  <si>
    <t>&gt;18</t>
  </si>
  <si>
    <t>COURS (en semaine)</t>
  </si>
  <si>
    <t>PFMP (en semaine)</t>
  </si>
  <si>
    <t>EXAMEN (en semaine)</t>
  </si>
  <si>
    <t>H Div</t>
  </si>
  <si>
    <t>H Gr</t>
  </si>
  <si>
    <t>Co-int</t>
  </si>
  <si>
    <t>Acc Pers</t>
  </si>
  <si>
    <t xml:space="preserve">TOTAL DGH 2nd BAC PRO </t>
  </si>
  <si>
    <t xml:space="preserve">MAX DGH 2nd BAC PRO </t>
  </si>
  <si>
    <t>MAX</t>
  </si>
  <si>
    <t xml:space="preserve"> +3H de co-intervention</t>
  </si>
  <si>
    <t>TOTAL DGH 2nd CAP</t>
  </si>
  <si>
    <t>A DISTRIBUER</t>
  </si>
  <si>
    <t>TOTAL (Horaire élève 31h) + 3h co-int = 34h</t>
  </si>
  <si>
    <t>SECONDE BAC PRO</t>
  </si>
  <si>
    <t>reste</t>
  </si>
  <si>
    <t>Accompagnement Personnalisé 3,5H à distribuer</t>
  </si>
  <si>
    <t>SECONDE  CAP</t>
  </si>
  <si>
    <t>SPECIALITE ……………………………….</t>
  </si>
  <si>
    <t>SPECIALITE  ………………………………………..</t>
  </si>
  <si>
    <t>DGH pour 15 ELEVES + co-intervention</t>
  </si>
  <si>
    <t>Classe 2nd CAP</t>
  </si>
  <si>
    <t>Classe Tr CAP</t>
  </si>
  <si>
    <t>PREMIERE BAC PRO</t>
  </si>
  <si>
    <t xml:space="preserve">TOTAL DGH 1er BAC PRO </t>
  </si>
  <si>
    <t>TERMINALE BAC PRO</t>
  </si>
  <si>
    <t xml:space="preserve">TOTAL DGH Term BAC PRO </t>
  </si>
  <si>
    <t>TERMINALE  CAP</t>
  </si>
  <si>
    <t>BAC  PRO</t>
  </si>
  <si>
    <t>CAP 2 ans</t>
  </si>
  <si>
    <t>DGH pour 30 ELEVES avec co-intervention</t>
  </si>
  <si>
    <t>MAX DGH Term BAC PRO pour 30 élèves</t>
  </si>
  <si>
    <t>MAX DGH 1er BAC PRO  pour 30 élèves</t>
  </si>
  <si>
    <t>MAX DGH 2nd BAC PRO  pour 30 élèves</t>
  </si>
  <si>
    <t>RENTREE 2024</t>
  </si>
  <si>
    <t>PARCOURS DIFFERENTIE</t>
  </si>
  <si>
    <t>SCIENCES phys et chimiques ou LVB</t>
  </si>
  <si>
    <t>SOUTIEN AU PARCOURS</t>
  </si>
  <si>
    <t>TOTAL (Horaire élève 31h)</t>
  </si>
  <si>
    <t>AVANT R 2024</t>
  </si>
  <si>
    <r>
      <t xml:space="preserve">A.P. av 2024 / </t>
    </r>
    <r>
      <rPr>
        <b/>
        <sz val="10"/>
        <color rgb="FF0070C0"/>
        <rFont val="Arial"/>
        <family val="2"/>
      </rPr>
      <t>Soutien au Parcours R2024</t>
    </r>
  </si>
  <si>
    <t>Abondement co-inter</t>
  </si>
  <si>
    <t>TABLEAU COMPARATIF         REFORME R2024        AVANT   /   APRES</t>
  </si>
  <si>
    <r>
      <t xml:space="preserve">REALISATION d'un Chef d'Œuvre / </t>
    </r>
    <r>
      <rPr>
        <b/>
        <sz val="10"/>
        <color rgb="FFFF0000"/>
        <rFont val="Arial"/>
        <family val="2"/>
      </rPr>
      <t>PROJET</t>
    </r>
  </si>
  <si>
    <t>Dedoublement co-inter</t>
  </si>
  <si>
    <t>PRODUCTION</t>
  </si>
  <si>
    <t>DOMAINE</t>
  </si>
  <si>
    <t>Dedoublement pour 30 elèves PROD STI</t>
  </si>
  <si>
    <t>Dedoublement pour 30 elèves TERTIAIRE</t>
  </si>
  <si>
    <t>FORMULE = ((NBRE D'ELEVE / 24) * 13,5)</t>
  </si>
  <si>
    <t>TERTIAIRE</t>
  </si>
  <si>
    <t>TERMINALE</t>
  </si>
  <si>
    <t>SECONDE ET PREMIERE</t>
  </si>
  <si>
    <t>FORMULE = ((NBRE D'ELEVE / 20) * 16)</t>
  </si>
  <si>
    <t>FORMULE = ((NBRE D'ELEVE / 24) * 16)</t>
  </si>
  <si>
    <t>ECART DGH</t>
  </si>
  <si>
    <t>Nbre d'heures de cours perdues sur 3 ans par élève</t>
  </si>
  <si>
    <t>PARCOURS</t>
  </si>
  <si>
    <t>SOUTIEN</t>
  </si>
  <si>
    <t>REALISATION PROJET</t>
  </si>
  <si>
    <t>TOTAL (Horaire élève 29h) + 1h co-int = 30h</t>
  </si>
  <si>
    <t>TOTAL (Horaire élève 28,5h) + 1h co-int = 29,5h</t>
  </si>
  <si>
    <t>PLUS DE CO-INTERVENTION</t>
  </si>
  <si>
    <t>AV</t>
  </si>
  <si>
    <t>AP</t>
  </si>
  <si>
    <t>Avant</t>
  </si>
  <si>
    <t>Après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</si>
</sst>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rgb="FFFF0000"/>
      <name val="Calibri"/>
      <family val="2"/>
    </font>
    <font>
      <b/>
      <sz val="10"/>
      <color rgb="FF0070C0"/>
      <name val="Arial"/>
      <family val="2"/>
    </font>
    <font>
      <b/>
      <sz val="14"/>
      <color rgb="FF0070C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2"/>
      <color rgb="FF0070C0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/>
    <xf numFmtId="1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right"/>
    </xf>
    <xf numFmtId="0" fontId="1" fillId="6" borderId="17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0" borderId="2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3" fillId="6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9" fillId="6" borderId="2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9" fillId="0" borderId="20" xfId="0" applyFont="1" applyBorder="1"/>
    <xf numFmtId="0" fontId="8" fillId="0" borderId="0" xfId="0" applyFont="1" applyBorder="1" applyAlignment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14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6" borderId="29" xfId="0" applyFont="1" applyFill="1" applyBorder="1" applyAlignment="1">
      <alignment horizontal="right"/>
    </xf>
    <xf numFmtId="0" fontId="1" fillId="6" borderId="30" xfId="0" applyFont="1" applyFill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/>
    <xf numFmtId="0" fontId="0" fillId="7" borderId="0" xfId="0" applyFill="1"/>
    <xf numFmtId="0" fontId="1" fillId="7" borderId="0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3" fillId="2" borderId="3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8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zoomScale="85" zoomScaleNormal="85" workbookViewId="0">
      <selection activeCell="AC36" sqref="AC36"/>
    </sheetView>
  </sheetViews>
  <sheetFormatPr baseColWidth="10" defaultRowHeight="15" x14ac:dyDescent="0.25"/>
  <cols>
    <col min="1" max="1" width="38.28515625" bestFit="1" customWidth="1"/>
    <col min="2" max="3" width="4.140625" bestFit="1" customWidth="1"/>
    <col min="4" max="5" width="10" customWidth="1"/>
    <col min="6" max="6" width="2" customWidth="1"/>
    <col min="7" max="8" width="10" customWidth="1"/>
    <col min="9" max="9" width="7.140625" bestFit="1" customWidth="1"/>
    <col min="10" max="10" width="0.85546875" customWidth="1"/>
    <col min="11" max="12" width="10" customWidth="1"/>
    <col min="13" max="13" width="2" customWidth="1"/>
    <col min="14" max="15" width="10" customWidth="1"/>
    <col min="16" max="16" width="7.140625" customWidth="1"/>
    <col min="17" max="17" width="0.85546875" customWidth="1"/>
    <col min="20" max="20" width="2" customWidth="1"/>
    <col min="21" max="21" width="10" customWidth="1"/>
    <col min="23" max="23" width="7.140625" customWidth="1"/>
    <col min="24" max="24" width="8.85546875" style="128" customWidth="1"/>
  </cols>
  <sheetData>
    <row r="1" spans="1:24" ht="19.5" thickBot="1" x14ac:dyDescent="0.35">
      <c r="A1" s="144" t="s">
        <v>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</row>
    <row r="2" spans="1:24" ht="9.75" customHeight="1" thickBo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ht="15.75" thickBot="1" x14ac:dyDescent="0.3">
      <c r="A3" s="19"/>
      <c r="B3" s="142" t="s">
        <v>110</v>
      </c>
      <c r="C3" s="142" t="s">
        <v>111</v>
      </c>
      <c r="D3" s="147" t="s">
        <v>3</v>
      </c>
      <c r="E3" s="148"/>
      <c r="F3" s="148"/>
      <c r="G3" s="148"/>
      <c r="H3" s="148"/>
      <c r="I3" s="149"/>
      <c r="J3" s="20"/>
      <c r="K3" s="147" t="s">
        <v>4</v>
      </c>
      <c r="L3" s="148"/>
      <c r="M3" s="148"/>
      <c r="N3" s="148"/>
      <c r="O3" s="148"/>
      <c r="P3" s="149"/>
      <c r="Q3" s="20"/>
      <c r="R3" s="147" t="s">
        <v>5</v>
      </c>
      <c r="S3" s="148"/>
      <c r="T3" s="148"/>
      <c r="U3" s="148"/>
      <c r="V3" s="148"/>
      <c r="W3" s="149"/>
    </row>
    <row r="4" spans="1:24" x14ac:dyDescent="0.25">
      <c r="A4" s="19" t="s">
        <v>47</v>
      </c>
      <c r="B4" s="1">
        <v>84</v>
      </c>
      <c r="C4" s="20">
        <v>80</v>
      </c>
      <c r="D4" s="104">
        <v>30</v>
      </c>
      <c r="E4" s="5"/>
      <c r="F4" s="5"/>
      <c r="G4" s="5">
        <v>30</v>
      </c>
      <c r="H4" s="5"/>
      <c r="I4" s="105"/>
      <c r="J4" s="2"/>
      <c r="K4" s="104">
        <v>28</v>
      </c>
      <c r="L4" s="5"/>
      <c r="M4" s="5"/>
      <c r="N4" s="5">
        <v>28</v>
      </c>
      <c r="O4" s="5"/>
      <c r="P4" s="105"/>
      <c r="Q4" s="2"/>
      <c r="R4" s="135">
        <v>26</v>
      </c>
      <c r="S4" s="22"/>
      <c r="T4" s="136"/>
      <c r="U4" s="136">
        <v>22</v>
      </c>
      <c r="V4" s="22"/>
      <c r="W4" s="137"/>
      <c r="X4" s="5">
        <f>-(D4+K4+R4-G4-N4-U4)</f>
        <v>-4</v>
      </c>
    </row>
    <row r="5" spans="1:24" x14ac:dyDescent="0.25">
      <c r="A5" s="19" t="s">
        <v>48</v>
      </c>
      <c r="B5" s="1">
        <v>22</v>
      </c>
      <c r="C5" s="20">
        <v>20</v>
      </c>
      <c r="D5" s="106">
        <v>6</v>
      </c>
      <c r="E5" s="21"/>
      <c r="F5" s="21"/>
      <c r="G5" s="21">
        <v>6</v>
      </c>
      <c r="H5" s="21"/>
      <c r="I5" s="107"/>
      <c r="J5" s="20"/>
      <c r="K5" s="106">
        <v>8</v>
      </c>
      <c r="L5" s="21"/>
      <c r="M5" s="21"/>
      <c r="N5" s="21">
        <v>8</v>
      </c>
      <c r="O5" s="21"/>
      <c r="P5" s="107"/>
      <c r="Q5" s="20"/>
      <c r="R5" s="106">
        <v>8</v>
      </c>
      <c r="S5" s="21"/>
      <c r="T5" s="21"/>
      <c r="U5" s="21">
        <v>6</v>
      </c>
      <c r="V5" s="21"/>
      <c r="W5" s="107"/>
      <c r="X5" s="5">
        <f>-(D5+K5+R5-G5-N5-U5)</f>
        <v>-2</v>
      </c>
    </row>
    <row r="6" spans="1:24" x14ac:dyDescent="0.25">
      <c r="A6" s="19" t="s">
        <v>49</v>
      </c>
      <c r="B6" s="1">
        <v>2</v>
      </c>
      <c r="C6" s="20">
        <v>2</v>
      </c>
      <c r="D6" s="106"/>
      <c r="E6" s="21"/>
      <c r="F6" s="21"/>
      <c r="G6" s="21"/>
      <c r="H6" s="21"/>
      <c r="I6" s="107"/>
      <c r="J6" s="20"/>
      <c r="K6" s="106"/>
      <c r="L6" s="21"/>
      <c r="M6" s="21"/>
      <c r="N6" s="21"/>
      <c r="O6" s="21"/>
      <c r="P6" s="107"/>
      <c r="Q6" s="20"/>
      <c r="R6" s="106">
        <v>2</v>
      </c>
      <c r="S6" s="21"/>
      <c r="T6" s="21"/>
      <c r="U6" s="21">
        <v>2</v>
      </c>
      <c r="V6" s="21"/>
      <c r="W6" s="107"/>
      <c r="X6" s="5">
        <f t="shared" ref="X6:X8" si="0">-(D6+K6+R6-G6-N6-U6)</f>
        <v>0</v>
      </c>
    </row>
    <row r="7" spans="1:24" ht="15.75" thickBot="1" x14ac:dyDescent="0.3">
      <c r="A7" s="123" t="s">
        <v>82</v>
      </c>
      <c r="C7" s="21">
        <v>6</v>
      </c>
      <c r="D7" s="106"/>
      <c r="E7" s="21"/>
      <c r="F7" s="21"/>
      <c r="H7" s="21"/>
      <c r="I7" s="107"/>
      <c r="J7" s="21"/>
      <c r="K7" s="106"/>
      <c r="L7" s="21"/>
      <c r="M7" s="21"/>
      <c r="O7" s="21"/>
      <c r="P7" s="107"/>
      <c r="Q7" s="21"/>
      <c r="R7" s="109"/>
      <c r="S7" s="21"/>
      <c r="T7" s="21"/>
      <c r="U7" s="124">
        <v>6</v>
      </c>
      <c r="V7" s="21"/>
      <c r="W7" s="107"/>
      <c r="X7" s="5">
        <f t="shared" si="0"/>
        <v>6</v>
      </c>
    </row>
    <row r="8" spans="1:24" x14ac:dyDescent="0.25">
      <c r="A8" s="19" t="s">
        <v>28</v>
      </c>
      <c r="B8" s="3">
        <f>SUM(B4:B6)</f>
        <v>108</v>
      </c>
      <c r="C8" s="3">
        <f>SUM(C4:C7)</f>
        <v>108</v>
      </c>
      <c r="D8" s="108">
        <f>SUM(D4:D6)</f>
        <v>36</v>
      </c>
      <c r="E8" s="21"/>
      <c r="F8" s="21"/>
      <c r="G8" s="22">
        <f>SUM(G4:G6)</f>
        <v>36</v>
      </c>
      <c r="H8" s="21"/>
      <c r="I8" s="107"/>
      <c r="J8" s="21"/>
      <c r="K8" s="108">
        <f>SUM(K4:K6)</f>
        <v>36</v>
      </c>
      <c r="L8" s="21"/>
      <c r="M8" s="21"/>
      <c r="N8" s="22">
        <f>SUM(N4:N6)</f>
        <v>36</v>
      </c>
      <c r="O8" s="21"/>
      <c r="P8" s="107"/>
      <c r="Q8" s="21"/>
      <c r="R8" s="108">
        <f>SUM(R4:R6)</f>
        <v>36</v>
      </c>
      <c r="S8" s="21"/>
      <c r="T8" s="21"/>
      <c r="U8" s="22">
        <f>SUM(U4:U7)</f>
        <v>36</v>
      </c>
      <c r="V8" s="21"/>
      <c r="W8" s="107"/>
      <c r="X8" s="135">
        <f t="shared" si="0"/>
        <v>0</v>
      </c>
    </row>
    <row r="9" spans="1:24" x14ac:dyDescent="0.25">
      <c r="D9" s="109"/>
      <c r="E9" s="110"/>
      <c r="F9" s="110"/>
      <c r="G9" s="110"/>
      <c r="H9" s="21"/>
      <c r="I9" s="111"/>
      <c r="K9" s="109"/>
      <c r="L9" s="110"/>
      <c r="M9" s="110"/>
      <c r="N9" s="110"/>
      <c r="O9" s="110"/>
      <c r="P9" s="111"/>
      <c r="R9" s="109"/>
      <c r="S9" s="110"/>
      <c r="T9" s="110"/>
      <c r="U9" s="110"/>
      <c r="V9" s="110"/>
      <c r="W9" s="111"/>
    </row>
    <row r="10" spans="1:24" x14ac:dyDescent="0.25">
      <c r="A10" s="19"/>
      <c r="B10" s="1"/>
      <c r="C10" s="21"/>
      <c r="D10" s="152" t="s">
        <v>86</v>
      </c>
      <c r="E10" s="151"/>
      <c r="F10" s="5"/>
      <c r="G10" s="150" t="s">
        <v>81</v>
      </c>
      <c r="H10" s="151"/>
      <c r="I10" s="105"/>
      <c r="J10" s="5"/>
      <c r="K10" s="152" t="s">
        <v>86</v>
      </c>
      <c r="L10" s="151"/>
      <c r="M10" s="5"/>
      <c r="N10" s="150" t="s">
        <v>81</v>
      </c>
      <c r="O10" s="151"/>
      <c r="P10" s="105"/>
      <c r="Q10" s="5"/>
      <c r="R10" s="152" t="s">
        <v>86</v>
      </c>
      <c r="S10" s="151"/>
      <c r="T10" s="5"/>
      <c r="U10" s="150" t="s">
        <v>81</v>
      </c>
      <c r="V10" s="151"/>
      <c r="W10" s="105"/>
    </row>
    <row r="11" spans="1:24" x14ac:dyDescent="0.25">
      <c r="A11" s="19"/>
      <c r="B11" s="1" t="s">
        <v>8</v>
      </c>
      <c r="C11" s="20"/>
      <c r="D11" s="153" t="s">
        <v>9</v>
      </c>
      <c r="E11" s="154"/>
      <c r="F11" s="5"/>
      <c r="G11" s="157" t="s">
        <v>9</v>
      </c>
      <c r="H11" s="154"/>
      <c r="I11" s="105"/>
      <c r="J11" s="102"/>
      <c r="K11" s="153" t="s">
        <v>10</v>
      </c>
      <c r="L11" s="154"/>
      <c r="M11" s="5"/>
      <c r="N11" s="157" t="s">
        <v>10</v>
      </c>
      <c r="O11" s="154"/>
      <c r="P11" s="105"/>
      <c r="Q11" s="5"/>
      <c r="R11" s="153" t="s">
        <v>11</v>
      </c>
      <c r="S11" s="154"/>
      <c r="T11" s="102"/>
      <c r="U11" s="157" t="s">
        <v>11</v>
      </c>
      <c r="V11" s="154"/>
      <c r="W11" s="105"/>
    </row>
    <row r="12" spans="1:24" x14ac:dyDescent="0.25">
      <c r="A12" s="19"/>
      <c r="B12" s="1"/>
      <c r="C12" s="20"/>
      <c r="D12" s="112" t="s">
        <v>13</v>
      </c>
      <c r="E12" s="99" t="s">
        <v>14</v>
      </c>
      <c r="F12" s="18"/>
      <c r="G12" s="98" t="s">
        <v>13</v>
      </c>
      <c r="H12" s="99" t="s">
        <v>14</v>
      </c>
      <c r="I12" s="113"/>
      <c r="J12" s="18"/>
      <c r="K12" s="112" t="s">
        <v>13</v>
      </c>
      <c r="L12" s="99" t="s">
        <v>14</v>
      </c>
      <c r="M12" s="18"/>
      <c r="N12" s="98" t="s">
        <v>13</v>
      </c>
      <c r="O12" s="99" t="s">
        <v>14</v>
      </c>
      <c r="P12" s="105"/>
      <c r="Q12" s="18"/>
      <c r="R12" s="112" t="s">
        <v>13</v>
      </c>
      <c r="S12" s="131" t="s">
        <v>14</v>
      </c>
      <c r="T12" s="18"/>
      <c r="U12" s="130" t="s">
        <v>13</v>
      </c>
      <c r="V12" s="131" t="s">
        <v>14</v>
      </c>
      <c r="W12" s="105"/>
    </row>
    <row r="13" spans="1:24" x14ac:dyDescent="0.25">
      <c r="A13" s="19"/>
      <c r="B13" s="1"/>
      <c r="C13" s="20"/>
      <c r="D13" s="112"/>
      <c r="E13" s="99"/>
      <c r="F13" s="18"/>
      <c r="G13" s="98"/>
      <c r="H13" s="99"/>
      <c r="I13" s="113" t="s">
        <v>2</v>
      </c>
      <c r="J13" s="18"/>
      <c r="K13" s="112"/>
      <c r="L13" s="99"/>
      <c r="M13" s="18"/>
      <c r="N13" s="98"/>
      <c r="O13" s="99"/>
      <c r="P13" s="113" t="s">
        <v>2</v>
      </c>
      <c r="Q13" s="18"/>
      <c r="R13" s="112"/>
      <c r="S13" s="131"/>
      <c r="T13" s="18"/>
      <c r="U13" s="130"/>
      <c r="V13" s="131"/>
      <c r="W13" s="113" t="s">
        <v>2</v>
      </c>
    </row>
    <row r="14" spans="1:24" x14ac:dyDescent="0.25">
      <c r="A14" s="26" t="s">
        <v>32</v>
      </c>
      <c r="B14" s="1">
        <v>1</v>
      </c>
      <c r="C14" s="20"/>
      <c r="D14" s="106">
        <v>11</v>
      </c>
      <c r="E14" s="28">
        <v>330</v>
      </c>
      <c r="F14" s="21"/>
      <c r="G14" s="27">
        <f>H14/G4</f>
        <v>12</v>
      </c>
      <c r="H14" s="28">
        <v>360</v>
      </c>
      <c r="I14" s="107">
        <f>G14-D14</f>
        <v>1</v>
      </c>
      <c r="J14" s="21"/>
      <c r="K14" s="106">
        <v>9.5</v>
      </c>
      <c r="L14" s="28">
        <v>266</v>
      </c>
      <c r="M14" s="21"/>
      <c r="N14" s="27">
        <f>O14/N4</f>
        <v>10.5</v>
      </c>
      <c r="O14" s="28">
        <v>294</v>
      </c>
      <c r="P14" s="113">
        <f>N14-K14</f>
        <v>1</v>
      </c>
      <c r="Q14" s="21"/>
      <c r="R14" s="106">
        <v>10</v>
      </c>
      <c r="S14" s="28">
        <v>260</v>
      </c>
      <c r="T14" s="21"/>
      <c r="U14" s="27">
        <f>V14/U4</f>
        <v>10.5</v>
      </c>
      <c r="V14" s="28">
        <v>231</v>
      </c>
      <c r="W14" s="113">
        <f>U14-R14</f>
        <v>0.5</v>
      </c>
    </row>
    <row r="15" spans="1:24" x14ac:dyDescent="0.25">
      <c r="A15" s="37" t="s">
        <v>29</v>
      </c>
      <c r="B15" s="1"/>
      <c r="C15" s="20"/>
      <c r="D15" s="114"/>
      <c r="E15" s="28"/>
      <c r="F15" s="21"/>
      <c r="G15" s="39"/>
      <c r="H15" s="28"/>
      <c r="I15" s="107"/>
      <c r="J15" s="21"/>
      <c r="K15" s="114"/>
      <c r="L15" s="28"/>
      <c r="M15" s="21"/>
      <c r="N15" s="39"/>
      <c r="O15" s="28"/>
      <c r="P15" s="113"/>
      <c r="Q15" s="21"/>
      <c r="R15" s="114"/>
      <c r="S15" s="28"/>
      <c r="T15" s="21"/>
      <c r="U15" s="39"/>
      <c r="V15" s="28"/>
      <c r="W15" s="113"/>
    </row>
    <row r="16" spans="1:24" x14ac:dyDescent="0.25">
      <c r="A16" s="37" t="s">
        <v>15</v>
      </c>
      <c r="B16" s="1"/>
      <c r="C16" s="20"/>
      <c r="D16" s="115"/>
      <c r="E16" s="28"/>
      <c r="F16" s="21"/>
      <c r="G16" s="40"/>
      <c r="H16" s="28"/>
      <c r="I16" s="107"/>
      <c r="J16" s="21"/>
      <c r="K16" s="115"/>
      <c r="L16" s="28"/>
      <c r="M16" s="21"/>
      <c r="N16" s="40"/>
      <c r="O16" s="28"/>
      <c r="P16" s="113"/>
      <c r="Q16" s="21"/>
      <c r="R16" s="115"/>
      <c r="S16" s="28"/>
      <c r="T16" s="21"/>
      <c r="U16" s="40"/>
      <c r="V16" s="28"/>
      <c r="W16" s="113"/>
    </row>
    <row r="17" spans="1:24" x14ac:dyDescent="0.25">
      <c r="A17" s="26"/>
      <c r="B17" s="1"/>
      <c r="C17" s="20"/>
      <c r="D17" s="116"/>
      <c r="E17" s="28"/>
      <c r="F17" s="21"/>
      <c r="G17" s="25"/>
      <c r="H17" s="28"/>
      <c r="I17" s="107"/>
      <c r="J17" s="21"/>
      <c r="K17" s="116"/>
      <c r="L17" s="28"/>
      <c r="M17" s="21"/>
      <c r="N17" s="25"/>
      <c r="O17" s="28"/>
      <c r="P17" s="113"/>
      <c r="Q17" s="21"/>
      <c r="R17" s="116"/>
      <c r="S17" s="28"/>
      <c r="T17" s="21"/>
      <c r="U17" s="25"/>
      <c r="V17" s="28"/>
      <c r="W17" s="113"/>
    </row>
    <row r="18" spans="1:24" x14ac:dyDescent="0.25">
      <c r="A18" s="11" t="s">
        <v>16</v>
      </c>
      <c r="B18" s="1">
        <v>1</v>
      </c>
      <c r="C18" s="20"/>
      <c r="D18" s="117">
        <v>1</v>
      </c>
      <c r="E18" s="101">
        <v>30</v>
      </c>
      <c r="F18" s="21"/>
      <c r="G18" s="41">
        <f>H18/G4</f>
        <v>0.5</v>
      </c>
      <c r="H18" s="101">
        <v>15</v>
      </c>
      <c r="I18" s="107">
        <f t="shared" ref="I18:I36" si="1">G18-D18</f>
        <v>-0.5</v>
      </c>
      <c r="J18" s="21"/>
      <c r="K18" s="117">
        <v>1</v>
      </c>
      <c r="L18" s="101">
        <v>28</v>
      </c>
      <c r="M18" s="21"/>
      <c r="N18" s="41">
        <f>O18/N4</f>
        <v>0.5</v>
      </c>
      <c r="O18" s="101">
        <v>14</v>
      </c>
      <c r="P18" s="113">
        <f t="shared" ref="P18:P37" si="2">N18-K18</f>
        <v>-0.5</v>
      </c>
      <c r="Q18" s="21"/>
      <c r="R18" s="117">
        <v>0.5</v>
      </c>
      <c r="S18" s="28">
        <v>13</v>
      </c>
      <c r="T18" s="21"/>
      <c r="U18" s="41"/>
      <c r="V18" s="28"/>
      <c r="W18" s="113">
        <f t="shared" ref="W18:W37" si="3">U18-R18</f>
        <v>-0.5</v>
      </c>
    </row>
    <row r="19" spans="1:24" x14ac:dyDescent="0.25">
      <c r="A19" s="11" t="s">
        <v>17</v>
      </c>
      <c r="B19" s="1">
        <v>1</v>
      </c>
      <c r="C19" s="20"/>
      <c r="D19" s="117">
        <v>1</v>
      </c>
      <c r="E19" s="101">
        <v>30</v>
      </c>
      <c r="F19" s="21"/>
      <c r="G19" s="41">
        <f>H19/G4</f>
        <v>0.5</v>
      </c>
      <c r="H19" s="101">
        <v>15</v>
      </c>
      <c r="I19" s="107">
        <f t="shared" si="1"/>
        <v>-0.5</v>
      </c>
      <c r="J19" s="21"/>
      <c r="K19" s="117">
        <v>0.5</v>
      </c>
      <c r="L19" s="101">
        <v>14</v>
      </c>
      <c r="M19" s="21"/>
      <c r="N19" s="41">
        <f>O19/N4</f>
        <v>0.5</v>
      </c>
      <c r="O19" s="101">
        <v>14</v>
      </c>
      <c r="P19" s="113">
        <f t="shared" si="2"/>
        <v>0</v>
      </c>
      <c r="Q19" s="21"/>
      <c r="R19" s="117">
        <v>0.5</v>
      </c>
      <c r="S19" s="28">
        <v>13</v>
      </c>
      <c r="T19" s="21"/>
      <c r="U19" s="41"/>
      <c r="V19" s="28"/>
      <c r="W19" s="113">
        <f t="shared" si="3"/>
        <v>-0.5</v>
      </c>
    </row>
    <row r="20" spans="1:24" x14ac:dyDescent="0.25">
      <c r="A20" s="38" t="s">
        <v>90</v>
      </c>
      <c r="B20" s="1">
        <v>1</v>
      </c>
      <c r="C20" s="20"/>
      <c r="D20" s="118">
        <v>0</v>
      </c>
      <c r="E20" s="28">
        <v>0</v>
      </c>
      <c r="F20" s="21"/>
      <c r="G20" s="42">
        <v>0</v>
      </c>
      <c r="H20" s="28"/>
      <c r="I20" s="107">
        <f t="shared" si="1"/>
        <v>0</v>
      </c>
      <c r="J20" s="21"/>
      <c r="K20" s="118">
        <v>2</v>
      </c>
      <c r="L20" s="28">
        <v>56</v>
      </c>
      <c r="M20" s="21"/>
      <c r="N20" s="42">
        <f>O20/N4</f>
        <v>1.5</v>
      </c>
      <c r="O20" s="28">
        <v>42</v>
      </c>
      <c r="P20" s="113">
        <f t="shared" si="2"/>
        <v>-0.5</v>
      </c>
      <c r="Q20" s="21"/>
      <c r="R20" s="118">
        <v>2</v>
      </c>
      <c r="S20" s="28">
        <v>52</v>
      </c>
      <c r="T20" s="21"/>
      <c r="U20" s="42">
        <f>V20/U4</f>
        <v>1</v>
      </c>
      <c r="V20" s="28">
        <v>22</v>
      </c>
      <c r="W20" s="113">
        <f t="shared" si="3"/>
        <v>-1</v>
      </c>
    </row>
    <row r="21" spans="1:24" x14ac:dyDescent="0.25">
      <c r="A21" s="26" t="s">
        <v>30</v>
      </c>
      <c r="B21" s="1">
        <v>1</v>
      </c>
      <c r="C21" s="20"/>
      <c r="D21" s="106">
        <v>1</v>
      </c>
      <c r="E21" s="28">
        <v>30</v>
      </c>
      <c r="F21" s="21"/>
      <c r="G21" s="27">
        <f>H21/G4</f>
        <v>1</v>
      </c>
      <c r="H21" s="28">
        <v>30</v>
      </c>
      <c r="I21" s="107">
        <f t="shared" si="1"/>
        <v>0</v>
      </c>
      <c r="J21" s="21"/>
      <c r="K21" s="106">
        <v>1</v>
      </c>
      <c r="L21" s="28">
        <v>28</v>
      </c>
      <c r="M21" s="21"/>
      <c r="N21" s="27">
        <f>O21/N4</f>
        <v>1</v>
      </c>
      <c r="O21" s="28">
        <v>28</v>
      </c>
      <c r="P21" s="113">
        <f t="shared" si="2"/>
        <v>0</v>
      </c>
      <c r="Q21" s="21"/>
      <c r="R21" s="106">
        <v>1</v>
      </c>
      <c r="S21" s="28">
        <v>26</v>
      </c>
      <c r="T21" s="21"/>
      <c r="U21" s="27">
        <f>V21/U4</f>
        <v>1.5</v>
      </c>
      <c r="V21" s="28">
        <v>33</v>
      </c>
      <c r="W21" s="113">
        <f t="shared" si="3"/>
        <v>0.5</v>
      </c>
    </row>
    <row r="22" spans="1:24" x14ac:dyDescent="0.25">
      <c r="A22" s="26" t="s">
        <v>31</v>
      </c>
      <c r="B22" s="1">
        <v>1</v>
      </c>
      <c r="C22" s="20"/>
      <c r="D22" s="106">
        <v>1</v>
      </c>
      <c r="E22" s="28">
        <v>30</v>
      </c>
      <c r="F22" s="21"/>
      <c r="G22" s="27">
        <f>H22/G4</f>
        <v>1</v>
      </c>
      <c r="H22" s="28">
        <v>30</v>
      </c>
      <c r="I22" s="107">
        <f t="shared" si="1"/>
        <v>0</v>
      </c>
      <c r="J22" s="21"/>
      <c r="K22" s="106">
        <v>1</v>
      </c>
      <c r="L22" s="28">
        <v>28</v>
      </c>
      <c r="M22" s="21"/>
      <c r="N22" s="27">
        <f>O22/N4</f>
        <v>1</v>
      </c>
      <c r="O22" s="28">
        <v>28</v>
      </c>
      <c r="P22" s="113">
        <f t="shared" si="2"/>
        <v>0</v>
      </c>
      <c r="Q22" s="21"/>
      <c r="R22" s="106">
        <v>1</v>
      </c>
      <c r="S22" s="28">
        <v>26</v>
      </c>
      <c r="T22" s="21"/>
      <c r="U22" s="27">
        <f>V22/U4</f>
        <v>1.5</v>
      </c>
      <c r="V22" s="28">
        <v>33</v>
      </c>
      <c r="W22" s="113">
        <f t="shared" si="3"/>
        <v>0.5</v>
      </c>
    </row>
    <row r="23" spans="1:24" x14ac:dyDescent="0.25">
      <c r="A23" s="19"/>
      <c r="B23" s="1"/>
      <c r="C23" s="21"/>
      <c r="D23" s="106"/>
      <c r="E23" s="28"/>
      <c r="F23" s="21"/>
      <c r="G23" s="27"/>
      <c r="H23" s="28"/>
      <c r="I23" s="107"/>
      <c r="J23" s="21"/>
      <c r="K23" s="106"/>
      <c r="L23" s="28"/>
      <c r="M23" s="21"/>
      <c r="N23" s="27"/>
      <c r="O23" s="28"/>
      <c r="P23" s="113"/>
      <c r="Q23" s="21"/>
      <c r="R23" s="106"/>
      <c r="S23" s="28"/>
      <c r="T23" s="21"/>
      <c r="U23" s="27"/>
      <c r="V23" s="28"/>
      <c r="W23" s="113"/>
    </row>
    <row r="24" spans="1:24" x14ac:dyDescent="0.25">
      <c r="A24" s="12" t="s">
        <v>18</v>
      </c>
      <c r="B24" s="1">
        <v>1</v>
      </c>
      <c r="C24" s="21"/>
      <c r="D24" s="106">
        <v>3.5</v>
      </c>
      <c r="E24" s="28">
        <v>105</v>
      </c>
      <c r="F24" s="21"/>
      <c r="G24" s="27">
        <f>H24/G4</f>
        <v>4</v>
      </c>
      <c r="H24" s="28">
        <v>120</v>
      </c>
      <c r="I24" s="107">
        <f t="shared" si="1"/>
        <v>0.5</v>
      </c>
      <c r="J24" s="21"/>
      <c r="K24" s="106">
        <v>3</v>
      </c>
      <c r="L24" s="28">
        <v>84</v>
      </c>
      <c r="M24" s="21"/>
      <c r="N24" s="27">
        <f>O24/N4</f>
        <v>3.5</v>
      </c>
      <c r="O24" s="28">
        <v>98</v>
      </c>
      <c r="P24" s="113">
        <f t="shared" si="2"/>
        <v>0.5</v>
      </c>
      <c r="Q24" s="21"/>
      <c r="R24" s="106">
        <v>3</v>
      </c>
      <c r="S24" s="28">
        <v>78</v>
      </c>
      <c r="T24" s="21"/>
      <c r="U24" s="27">
        <f>V24/U4</f>
        <v>4.5</v>
      </c>
      <c r="V24" s="28">
        <v>99</v>
      </c>
      <c r="W24" s="113">
        <f t="shared" si="3"/>
        <v>1.5</v>
      </c>
      <c r="X24" s="156" t="s">
        <v>103</v>
      </c>
    </row>
    <row r="25" spans="1:24" x14ac:dyDescent="0.25">
      <c r="A25" s="12" t="s">
        <v>19</v>
      </c>
      <c r="B25" s="1">
        <v>1</v>
      </c>
      <c r="C25" s="21"/>
      <c r="D25" s="106">
        <v>1.5</v>
      </c>
      <c r="E25" s="28">
        <v>45</v>
      </c>
      <c r="F25" s="21"/>
      <c r="G25" s="27">
        <f>H25/G4</f>
        <v>2</v>
      </c>
      <c r="H25" s="28">
        <v>60</v>
      </c>
      <c r="I25" s="107">
        <f t="shared" si="1"/>
        <v>0.5</v>
      </c>
      <c r="J25" s="21"/>
      <c r="K25" s="106">
        <v>2</v>
      </c>
      <c r="L25" s="28">
        <v>56</v>
      </c>
      <c r="M25" s="21"/>
      <c r="N25" s="27">
        <f>O25/N4</f>
        <v>2</v>
      </c>
      <c r="O25" s="28">
        <v>56</v>
      </c>
      <c r="P25" s="113">
        <f t="shared" si="2"/>
        <v>0</v>
      </c>
      <c r="Q25" s="21"/>
      <c r="R25" s="106">
        <v>1.5</v>
      </c>
      <c r="S25" s="28">
        <v>39</v>
      </c>
      <c r="T25" s="21"/>
      <c r="U25" s="27">
        <f>V25/U4</f>
        <v>2.5</v>
      </c>
      <c r="V25" s="28">
        <v>55</v>
      </c>
      <c r="W25" s="113">
        <f t="shared" si="3"/>
        <v>1</v>
      </c>
      <c r="X25" s="156"/>
    </row>
    <row r="26" spans="1:24" x14ac:dyDescent="0.25">
      <c r="A26" s="12" t="s">
        <v>20</v>
      </c>
      <c r="B26" s="1">
        <v>1</v>
      </c>
      <c r="C26" s="21"/>
      <c r="D26" s="106">
        <v>1.5</v>
      </c>
      <c r="E26" s="28">
        <v>45</v>
      </c>
      <c r="F26" s="21"/>
      <c r="G26" s="27">
        <f>H26/G4</f>
        <v>1.5</v>
      </c>
      <c r="H26" s="28">
        <v>45</v>
      </c>
      <c r="I26" s="107">
        <f t="shared" si="1"/>
        <v>0</v>
      </c>
      <c r="J26" s="21"/>
      <c r="K26" s="106">
        <v>1.5</v>
      </c>
      <c r="L26" s="28">
        <v>42</v>
      </c>
      <c r="M26" s="21"/>
      <c r="N26" s="27">
        <f>O26/N4</f>
        <v>1.5</v>
      </c>
      <c r="O26" s="28">
        <v>42</v>
      </c>
      <c r="P26" s="113">
        <f t="shared" si="2"/>
        <v>0</v>
      </c>
      <c r="Q26" s="21"/>
      <c r="R26" s="106">
        <v>1.5</v>
      </c>
      <c r="S26" s="28">
        <v>39</v>
      </c>
      <c r="T26" s="21"/>
      <c r="U26" s="27">
        <f>V26/U4</f>
        <v>1.5</v>
      </c>
      <c r="V26" s="28">
        <v>33</v>
      </c>
      <c r="W26" s="113">
        <f t="shared" si="3"/>
        <v>0</v>
      </c>
      <c r="X26" s="156"/>
    </row>
    <row r="27" spans="1:24" x14ac:dyDescent="0.25">
      <c r="A27" s="12" t="s">
        <v>21</v>
      </c>
      <c r="B27" s="1">
        <v>1</v>
      </c>
      <c r="C27" s="21"/>
      <c r="D27" s="106">
        <v>2</v>
      </c>
      <c r="E27" s="28">
        <v>60</v>
      </c>
      <c r="F27" s="21"/>
      <c r="G27" s="27">
        <f>H27/G4</f>
        <v>2</v>
      </c>
      <c r="H27" s="28">
        <v>60</v>
      </c>
      <c r="I27" s="107">
        <f t="shared" si="1"/>
        <v>0</v>
      </c>
      <c r="J27" s="21"/>
      <c r="K27" s="106">
        <v>2</v>
      </c>
      <c r="L27" s="28">
        <v>56</v>
      </c>
      <c r="M27" s="21"/>
      <c r="N27" s="27">
        <f>O27/N4</f>
        <v>2</v>
      </c>
      <c r="O27" s="28">
        <v>56</v>
      </c>
      <c r="P27" s="113">
        <f t="shared" si="2"/>
        <v>0</v>
      </c>
      <c r="Q27" s="21"/>
      <c r="R27" s="106">
        <v>2</v>
      </c>
      <c r="S27" s="28">
        <v>52</v>
      </c>
      <c r="T27" s="21"/>
      <c r="U27" s="27">
        <f>V27/U4</f>
        <v>2.5</v>
      </c>
      <c r="V27" s="28">
        <v>55</v>
      </c>
      <c r="W27" s="113">
        <f t="shared" si="3"/>
        <v>0.5</v>
      </c>
      <c r="X27" s="156"/>
    </row>
    <row r="28" spans="1:24" x14ac:dyDescent="0.25">
      <c r="A28" s="26" t="s">
        <v>22</v>
      </c>
      <c r="B28" s="1">
        <v>1</v>
      </c>
      <c r="C28" s="21"/>
      <c r="D28" s="106">
        <v>1</v>
      </c>
      <c r="E28" s="99">
        <v>30</v>
      </c>
      <c r="F28" s="18"/>
      <c r="G28" s="27">
        <f>H28/G4</f>
        <v>1</v>
      </c>
      <c r="H28" s="99">
        <v>30</v>
      </c>
      <c r="I28" s="107">
        <f t="shared" si="1"/>
        <v>0</v>
      </c>
      <c r="J28" s="18"/>
      <c r="K28" s="106">
        <v>1</v>
      </c>
      <c r="L28" s="28">
        <v>28</v>
      </c>
      <c r="M28" s="18"/>
      <c r="N28" s="27">
        <f>O28/N4</f>
        <v>1</v>
      </c>
      <c r="O28" s="28">
        <v>28</v>
      </c>
      <c r="P28" s="113">
        <f t="shared" si="2"/>
        <v>0</v>
      </c>
      <c r="Q28" s="18"/>
      <c r="R28" s="106">
        <v>1</v>
      </c>
      <c r="S28" s="28">
        <v>26</v>
      </c>
      <c r="T28" s="18"/>
      <c r="U28" s="27">
        <f>V28/U4</f>
        <v>1</v>
      </c>
      <c r="V28" s="28">
        <v>22</v>
      </c>
      <c r="W28" s="113">
        <f t="shared" si="3"/>
        <v>0</v>
      </c>
      <c r="X28" s="156"/>
    </row>
    <row r="29" spans="1:24" x14ac:dyDescent="0.25">
      <c r="A29" s="26" t="s">
        <v>0</v>
      </c>
      <c r="B29" s="1">
        <v>1</v>
      </c>
      <c r="C29" s="21"/>
      <c r="D29" s="106">
        <v>2.5</v>
      </c>
      <c r="E29" s="28">
        <v>75</v>
      </c>
      <c r="F29" s="21"/>
      <c r="G29" s="27">
        <f>H29/G4</f>
        <v>2.5</v>
      </c>
      <c r="H29" s="28">
        <v>75</v>
      </c>
      <c r="I29" s="107">
        <f t="shared" si="1"/>
        <v>0</v>
      </c>
      <c r="J29" s="21"/>
      <c r="K29" s="106">
        <v>2.5</v>
      </c>
      <c r="L29" s="28">
        <v>70</v>
      </c>
      <c r="M29" s="21"/>
      <c r="N29" s="27">
        <f>O29/N4</f>
        <v>2.5</v>
      </c>
      <c r="O29" s="28">
        <v>70</v>
      </c>
      <c r="P29" s="113">
        <f t="shared" si="2"/>
        <v>0</v>
      </c>
      <c r="Q29" s="21"/>
      <c r="R29" s="106">
        <v>2.5</v>
      </c>
      <c r="S29" s="28">
        <v>65</v>
      </c>
      <c r="T29" s="21"/>
      <c r="U29" s="27">
        <f>V29/U4</f>
        <v>3</v>
      </c>
      <c r="V29" s="28">
        <v>66</v>
      </c>
      <c r="W29" s="113">
        <f t="shared" si="3"/>
        <v>0.5</v>
      </c>
      <c r="X29" s="156"/>
    </row>
    <row r="30" spans="1:24" ht="15" customHeight="1" x14ac:dyDescent="0.25">
      <c r="A30" s="19"/>
      <c r="B30" s="1"/>
      <c r="C30" s="21"/>
      <c r="D30" s="106"/>
      <c r="E30" s="28"/>
      <c r="F30" s="21"/>
      <c r="G30" s="27"/>
      <c r="H30" s="28"/>
      <c r="I30" s="107"/>
      <c r="J30" s="21"/>
      <c r="K30" s="106"/>
      <c r="L30" s="28"/>
      <c r="M30" s="21"/>
      <c r="N30" s="27"/>
      <c r="O30" s="28"/>
      <c r="P30" s="113"/>
      <c r="Q30" s="21"/>
      <c r="R30" s="106"/>
      <c r="S30" s="28"/>
      <c r="T30" s="21"/>
      <c r="U30" s="27"/>
      <c r="V30" s="28"/>
      <c r="W30" s="113"/>
      <c r="X30" s="156"/>
    </row>
    <row r="31" spans="1:24" ht="15" customHeight="1" x14ac:dyDescent="0.25">
      <c r="A31" s="13" t="s">
        <v>87</v>
      </c>
      <c r="B31" s="1">
        <v>1</v>
      </c>
      <c r="C31" s="21"/>
      <c r="D31" s="106">
        <v>3</v>
      </c>
      <c r="E31" s="28">
        <v>90</v>
      </c>
      <c r="F31" s="21"/>
      <c r="G31" s="103">
        <f>H31/G4</f>
        <v>1</v>
      </c>
      <c r="H31" s="28">
        <v>30</v>
      </c>
      <c r="I31" s="107">
        <f t="shared" si="1"/>
        <v>-2</v>
      </c>
      <c r="J31" s="21"/>
      <c r="K31" s="106">
        <v>3</v>
      </c>
      <c r="L31" s="28">
        <v>84</v>
      </c>
      <c r="M31" s="21"/>
      <c r="N31" s="103">
        <f>O31/N4</f>
        <v>1</v>
      </c>
      <c r="O31" s="28">
        <v>28</v>
      </c>
      <c r="P31" s="113">
        <f t="shared" si="2"/>
        <v>-2</v>
      </c>
      <c r="Q31" s="21"/>
      <c r="R31" s="106">
        <v>3.5</v>
      </c>
      <c r="S31" s="28">
        <v>91</v>
      </c>
      <c r="T31" s="21"/>
      <c r="U31" s="103">
        <f>V31/U4</f>
        <v>1.5</v>
      </c>
      <c r="V31" s="28">
        <v>33</v>
      </c>
      <c r="W31" s="113">
        <f t="shared" si="3"/>
        <v>-2</v>
      </c>
      <c r="X31" s="156"/>
    </row>
    <row r="32" spans="1:24" x14ac:dyDescent="0.25">
      <c r="A32" s="19"/>
      <c r="B32" s="1"/>
      <c r="C32" s="21"/>
      <c r="D32" s="106"/>
      <c r="E32" s="28"/>
      <c r="F32" s="21"/>
      <c r="G32" s="27"/>
      <c r="H32" s="28"/>
      <c r="I32" s="107"/>
      <c r="J32" s="21"/>
      <c r="K32" s="106"/>
      <c r="L32" s="28"/>
      <c r="M32" s="21"/>
      <c r="N32" s="27"/>
      <c r="O32" s="28"/>
      <c r="P32" s="113"/>
      <c r="Q32" s="21"/>
      <c r="R32" s="106"/>
      <c r="S32" s="28"/>
      <c r="T32" s="21"/>
      <c r="U32" s="27"/>
      <c r="V32" s="28"/>
      <c r="W32" s="113"/>
      <c r="X32" s="156"/>
    </row>
    <row r="33" spans="1:24" x14ac:dyDescent="0.25">
      <c r="A33" s="13" t="s">
        <v>24</v>
      </c>
      <c r="B33" s="1"/>
      <c r="C33" s="21"/>
      <c r="D33" s="106"/>
      <c r="E33" s="30">
        <f>+SUM(E14:E31)</f>
        <v>900</v>
      </c>
      <c r="F33" s="21"/>
      <c r="G33" s="27"/>
      <c r="H33" s="30">
        <f>+SUM(H14:H31)</f>
        <v>870</v>
      </c>
      <c r="I33" s="107"/>
      <c r="J33" s="21"/>
      <c r="K33" s="106"/>
      <c r="L33" s="30">
        <f>+SUM(L14:L31)</f>
        <v>840</v>
      </c>
      <c r="M33" s="21"/>
      <c r="N33" s="27"/>
      <c r="O33" s="30">
        <f>+SUM(O14:O31)</f>
        <v>798</v>
      </c>
      <c r="P33" s="113"/>
      <c r="Q33" s="21"/>
      <c r="R33" s="106"/>
      <c r="S33" s="30">
        <f>+SUM(S14:S31)</f>
        <v>780</v>
      </c>
      <c r="T33" s="21"/>
      <c r="U33" s="27"/>
      <c r="V33" s="30">
        <f>+SUM(V14:V31)</f>
        <v>682</v>
      </c>
      <c r="W33" s="113"/>
      <c r="X33" s="134">
        <f>-(E33+L33+S33-H33-O33-V33)</f>
        <v>-170</v>
      </c>
    </row>
    <row r="34" spans="1:24" x14ac:dyDescent="0.25">
      <c r="A34" s="14" t="s">
        <v>25</v>
      </c>
      <c r="B34" s="1"/>
      <c r="C34" s="21"/>
      <c r="D34" s="119">
        <f>SUM(D14,D18:D31)</f>
        <v>30</v>
      </c>
      <c r="E34" s="33"/>
      <c r="F34" s="21"/>
      <c r="G34" s="32">
        <f>SUM(G14,G18:G31)</f>
        <v>29</v>
      </c>
      <c r="H34" s="33"/>
      <c r="I34" s="107">
        <f t="shared" si="1"/>
        <v>-1</v>
      </c>
      <c r="J34" s="21"/>
      <c r="K34" s="119">
        <f>SUM(K14,K18:K31)</f>
        <v>30</v>
      </c>
      <c r="L34" s="33"/>
      <c r="M34" s="21"/>
      <c r="N34" s="32">
        <f>SUM(N14,N18:N31)</f>
        <v>28.5</v>
      </c>
      <c r="O34" s="33"/>
      <c r="P34" s="113">
        <f t="shared" si="2"/>
        <v>-1.5</v>
      </c>
      <c r="Q34" s="21"/>
      <c r="R34" s="119">
        <f>SUM(R14,R18:R31)</f>
        <v>30</v>
      </c>
      <c r="S34" s="33"/>
      <c r="T34" s="21"/>
      <c r="U34" s="32">
        <f>SUM(U14,U18:U31)</f>
        <v>31</v>
      </c>
      <c r="V34" s="33"/>
      <c r="W34" s="113">
        <f t="shared" si="3"/>
        <v>1</v>
      </c>
    </row>
    <row r="35" spans="1:24" x14ac:dyDescent="0.25">
      <c r="A35" s="14"/>
      <c r="B35" s="1"/>
      <c r="C35" s="21"/>
      <c r="D35" s="106"/>
      <c r="E35" s="21"/>
      <c r="F35" s="21"/>
      <c r="G35" s="110"/>
      <c r="H35" s="110"/>
      <c r="I35" s="107"/>
      <c r="J35" s="21"/>
      <c r="K35" s="106"/>
      <c r="L35" s="21"/>
      <c r="M35" s="21"/>
      <c r="N35" s="21"/>
      <c r="O35" s="21"/>
      <c r="P35" s="113"/>
      <c r="Q35" s="21"/>
      <c r="R35" s="106"/>
      <c r="S35" s="21"/>
      <c r="T35" s="21"/>
      <c r="U35" s="110"/>
      <c r="V35" s="110"/>
      <c r="W35" s="113"/>
    </row>
    <row r="36" spans="1:24" ht="15.75" thickBot="1" x14ac:dyDescent="0.3">
      <c r="A36" s="14" t="s">
        <v>88</v>
      </c>
      <c r="C36" s="21"/>
      <c r="D36" s="106">
        <v>2</v>
      </c>
      <c r="E36" s="21"/>
      <c r="F36" s="21"/>
      <c r="G36" s="21">
        <v>1</v>
      </c>
      <c r="H36" s="21"/>
      <c r="I36" s="107">
        <f t="shared" si="1"/>
        <v>-1</v>
      </c>
      <c r="J36" s="21"/>
      <c r="K36" s="106">
        <v>1.5</v>
      </c>
      <c r="L36" s="21"/>
      <c r="M36" s="21"/>
      <c r="N36" s="21">
        <v>1</v>
      </c>
      <c r="O36" s="21"/>
      <c r="P36" s="113">
        <f t="shared" si="2"/>
        <v>-0.5</v>
      </c>
      <c r="Q36" s="21"/>
      <c r="R36" s="106">
        <v>1</v>
      </c>
      <c r="S36" s="21"/>
      <c r="T36" s="21"/>
      <c r="U36" s="110">
        <v>0</v>
      </c>
      <c r="V36" s="110"/>
      <c r="W36" s="113">
        <f t="shared" si="3"/>
        <v>-1</v>
      </c>
    </row>
    <row r="37" spans="1:24" ht="15.75" thickBot="1" x14ac:dyDescent="0.3">
      <c r="A37" s="14" t="s">
        <v>67</v>
      </c>
      <c r="C37" s="21"/>
      <c r="D37" s="120">
        <v>32</v>
      </c>
      <c r="E37" s="121"/>
      <c r="F37" s="121"/>
      <c r="G37" s="121">
        <f>G34+G36</f>
        <v>30</v>
      </c>
      <c r="H37" s="121"/>
      <c r="I37" s="125">
        <f t="shared" ref="I37" si="4">G37-D37</f>
        <v>-2</v>
      </c>
      <c r="J37" s="21"/>
      <c r="K37" s="120">
        <v>31.5</v>
      </c>
      <c r="L37" s="121"/>
      <c r="M37" s="121"/>
      <c r="N37" s="121">
        <f>N34+N36</f>
        <v>29.5</v>
      </c>
      <c r="O37" s="121"/>
      <c r="P37" s="125">
        <f t="shared" si="2"/>
        <v>-2</v>
      </c>
      <c r="Q37" s="21"/>
      <c r="R37" s="120">
        <v>31</v>
      </c>
      <c r="S37" s="121"/>
      <c r="T37" s="121"/>
      <c r="U37" s="122">
        <f>U34</f>
        <v>31</v>
      </c>
      <c r="V37" s="122"/>
      <c r="W37" s="125">
        <f t="shared" si="3"/>
        <v>0</v>
      </c>
    </row>
    <row r="38" spans="1:24" x14ac:dyDescent="0.25">
      <c r="D38">
        <f>D37*D4</f>
        <v>960</v>
      </c>
      <c r="K38">
        <f>K37*K4</f>
        <v>882</v>
      </c>
      <c r="R38">
        <f>R37*R4</f>
        <v>806</v>
      </c>
      <c r="W38" s="128" t="s">
        <v>112</v>
      </c>
      <c r="X38" s="128">
        <f>SUM(D38:U38)</f>
        <v>2648</v>
      </c>
    </row>
    <row r="39" spans="1:24" x14ac:dyDescent="0.25">
      <c r="G39">
        <f>G37*G4</f>
        <v>900</v>
      </c>
      <c r="N39">
        <f>N37*N4</f>
        <v>826</v>
      </c>
      <c r="U39">
        <f>U37*U4</f>
        <v>682</v>
      </c>
      <c r="W39" s="128" t="s">
        <v>113</v>
      </c>
      <c r="X39" s="128">
        <f>SUM(D39:U39)</f>
        <v>2408</v>
      </c>
    </row>
    <row r="40" spans="1:24" x14ac:dyDescent="0.25">
      <c r="G40">
        <f>G39-D38</f>
        <v>-60</v>
      </c>
      <c r="N40">
        <f>N39-K38</f>
        <v>-56</v>
      </c>
      <c r="U40">
        <f>U39-R38</f>
        <v>-124</v>
      </c>
      <c r="V40" s="155" t="s">
        <v>102</v>
      </c>
      <c r="W40" s="155"/>
      <c r="X40" s="133">
        <f>X39-X38</f>
        <v>-240</v>
      </c>
    </row>
  </sheetData>
  <mergeCells count="18">
    <mergeCell ref="D11:E11"/>
    <mergeCell ref="K11:L11"/>
    <mergeCell ref="R11:S11"/>
    <mergeCell ref="V40:W40"/>
    <mergeCell ref="X24:X32"/>
    <mergeCell ref="G11:H11"/>
    <mergeCell ref="U11:V11"/>
    <mergeCell ref="N11:O11"/>
    <mergeCell ref="A1:W1"/>
    <mergeCell ref="D3:I3"/>
    <mergeCell ref="G10:H10"/>
    <mergeCell ref="N10:O10"/>
    <mergeCell ref="K3:P3"/>
    <mergeCell ref="D10:E10"/>
    <mergeCell ref="K10:L10"/>
    <mergeCell ref="R10:S10"/>
    <mergeCell ref="U10:V10"/>
    <mergeCell ref="R3:W3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tabSelected="1" zoomScaleNormal="100" workbookViewId="0">
      <selection activeCell="R13" sqref="R13"/>
    </sheetView>
  </sheetViews>
  <sheetFormatPr baseColWidth="10" defaultRowHeight="12.75" x14ac:dyDescent="0.2"/>
  <cols>
    <col min="1" max="1" width="39.7109375" style="19" bestFit="1" customWidth="1"/>
    <col min="2" max="2" width="11.42578125" style="19"/>
    <col min="3" max="3" width="1.28515625" style="19" customWidth="1"/>
    <col min="4" max="5" width="8.5703125" style="19" customWidth="1"/>
    <col min="6" max="6" width="1.28515625" style="19" customWidth="1"/>
    <col min="7" max="8" width="8.5703125" style="19" customWidth="1"/>
    <col min="9" max="9" width="1.28515625" style="19" customWidth="1"/>
    <col min="10" max="11" width="8.5703125" style="19" customWidth="1"/>
    <col min="12" max="12" width="1.28515625" style="19" customWidth="1"/>
    <col min="13" max="13" width="9.140625" style="19" customWidth="1"/>
    <col min="14" max="14" width="2" style="19" customWidth="1"/>
    <col min="15" max="15" width="11.42578125" style="19" customWidth="1"/>
    <col min="16" max="16384" width="11.42578125" style="19"/>
  </cols>
  <sheetData>
    <row r="1" spans="1:14" x14ac:dyDescent="0.2">
      <c r="B1" s="1"/>
      <c r="C1" s="20"/>
      <c r="D1" s="1" t="s">
        <v>3</v>
      </c>
      <c r="E1" s="20"/>
      <c r="F1" s="20"/>
      <c r="G1" s="20" t="s">
        <v>4</v>
      </c>
      <c r="H1" s="20"/>
      <c r="I1" s="20"/>
      <c r="J1" s="20" t="s">
        <v>5</v>
      </c>
      <c r="K1" s="20"/>
      <c r="L1" s="20"/>
      <c r="M1" s="20"/>
      <c r="N1" s="20"/>
    </row>
    <row r="2" spans="1:14" x14ac:dyDescent="0.2">
      <c r="A2" s="19" t="s">
        <v>47</v>
      </c>
      <c r="B2" s="1">
        <v>80</v>
      </c>
      <c r="C2" s="20"/>
      <c r="D2" s="2">
        <v>30</v>
      </c>
      <c r="E2" s="2"/>
      <c r="F2" s="2"/>
      <c r="G2" s="2">
        <v>28</v>
      </c>
      <c r="H2" s="2"/>
      <c r="I2" s="2"/>
      <c r="J2" s="2">
        <v>22</v>
      </c>
      <c r="K2" s="20"/>
      <c r="L2" s="20"/>
      <c r="M2" s="20"/>
      <c r="N2" s="20"/>
    </row>
    <row r="3" spans="1:14" x14ac:dyDescent="0.2">
      <c r="A3" s="19" t="s">
        <v>48</v>
      </c>
      <c r="B3" s="1">
        <v>20</v>
      </c>
      <c r="C3" s="20"/>
      <c r="D3" s="20">
        <v>6</v>
      </c>
      <c r="E3" s="20"/>
      <c r="F3" s="20"/>
      <c r="G3" s="20">
        <v>8</v>
      </c>
      <c r="H3" s="20"/>
      <c r="I3" s="20"/>
      <c r="J3" s="20">
        <v>6</v>
      </c>
      <c r="K3" s="20"/>
      <c r="L3" s="20"/>
      <c r="M3" s="20"/>
      <c r="N3" s="20"/>
    </row>
    <row r="4" spans="1:14" x14ac:dyDescent="0.2">
      <c r="A4" s="19" t="s">
        <v>82</v>
      </c>
      <c r="B4" s="1">
        <v>6</v>
      </c>
      <c r="C4" s="20"/>
      <c r="D4" s="20"/>
      <c r="E4" s="20"/>
      <c r="F4" s="20"/>
      <c r="G4" s="20"/>
      <c r="H4" s="20"/>
      <c r="I4" s="20"/>
      <c r="J4" s="20">
        <v>6</v>
      </c>
      <c r="K4" s="20"/>
      <c r="L4" s="20"/>
      <c r="M4" s="20"/>
      <c r="N4" s="20"/>
    </row>
    <row r="5" spans="1:14" ht="13.5" thickBot="1" x14ac:dyDescent="0.25">
      <c r="A5" s="19" t="s">
        <v>49</v>
      </c>
      <c r="B5" s="1">
        <v>2</v>
      </c>
      <c r="C5" s="20"/>
      <c r="D5" s="20"/>
      <c r="E5" s="20"/>
      <c r="F5" s="20"/>
      <c r="G5" s="20"/>
      <c r="H5" s="20"/>
      <c r="I5" s="20"/>
      <c r="J5" s="20">
        <v>2</v>
      </c>
      <c r="K5" s="20"/>
      <c r="L5" s="20"/>
      <c r="M5" s="20"/>
      <c r="N5" s="20"/>
    </row>
    <row r="6" spans="1:14" x14ac:dyDescent="0.2">
      <c r="A6" s="19" t="s">
        <v>28</v>
      </c>
      <c r="B6" s="3">
        <f>SUM(B2:B5)</f>
        <v>108</v>
      </c>
      <c r="C6" s="21"/>
      <c r="D6" s="22">
        <f>SUM(D2:D5)</f>
        <v>36</v>
      </c>
      <c r="E6" s="21"/>
      <c r="F6" s="21"/>
      <c r="G6" s="22">
        <f>SUM(G2:G5)</f>
        <v>36</v>
      </c>
      <c r="H6" s="21"/>
      <c r="I6" s="21"/>
      <c r="J6" s="22">
        <f>SUM(J2:J5)</f>
        <v>36</v>
      </c>
      <c r="K6" s="20"/>
      <c r="L6" s="20"/>
      <c r="M6" s="20"/>
      <c r="N6" s="20"/>
    </row>
    <row r="7" spans="1:14" ht="5.25" customHeight="1" x14ac:dyDescent="0.2"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B8" s="1"/>
      <c r="C8" s="21"/>
      <c r="D8" s="150" t="s">
        <v>81</v>
      </c>
      <c r="E8" s="151"/>
      <c r="F8" s="5"/>
      <c r="G8" s="150" t="s">
        <v>81</v>
      </c>
      <c r="H8" s="151"/>
      <c r="I8" s="5"/>
      <c r="J8" s="150" t="s">
        <v>81</v>
      </c>
      <c r="K8" s="151"/>
      <c r="L8" s="6"/>
      <c r="M8" s="7" t="s">
        <v>1</v>
      </c>
      <c r="N8" s="20"/>
    </row>
    <row r="9" spans="1:14" x14ac:dyDescent="0.2">
      <c r="B9" s="1" t="s">
        <v>8</v>
      </c>
      <c r="C9" s="20"/>
      <c r="D9" s="161" t="s">
        <v>9</v>
      </c>
      <c r="E9" s="162"/>
      <c r="F9" s="23"/>
      <c r="G9" s="161" t="s">
        <v>10</v>
      </c>
      <c r="H9" s="162"/>
      <c r="I9" s="21"/>
      <c r="J9" s="161" t="s">
        <v>11</v>
      </c>
      <c r="K9" s="162"/>
      <c r="L9" s="24"/>
      <c r="M9" s="8" t="s">
        <v>12</v>
      </c>
      <c r="N9" s="20"/>
    </row>
    <row r="10" spans="1:14" x14ac:dyDescent="0.2">
      <c r="B10" s="1"/>
      <c r="C10" s="20"/>
      <c r="D10" s="9" t="s">
        <v>13</v>
      </c>
      <c r="E10" s="10" t="s">
        <v>14</v>
      </c>
      <c r="F10" s="4"/>
      <c r="G10" s="9" t="s">
        <v>13</v>
      </c>
      <c r="H10" s="10" t="s">
        <v>14</v>
      </c>
      <c r="I10" s="21"/>
      <c r="J10" s="9" t="s">
        <v>13</v>
      </c>
      <c r="K10" s="10" t="s">
        <v>14</v>
      </c>
      <c r="L10" s="24"/>
      <c r="M10" s="25"/>
      <c r="N10" s="20"/>
    </row>
    <row r="11" spans="1:14" x14ac:dyDescent="0.2">
      <c r="B11" s="1"/>
      <c r="C11" s="20"/>
      <c r="D11" s="9"/>
      <c r="E11" s="10"/>
      <c r="F11" s="4"/>
      <c r="G11" s="9"/>
      <c r="H11" s="10"/>
      <c r="I11" s="21"/>
      <c r="J11" s="9"/>
      <c r="K11" s="10"/>
      <c r="L11" s="24"/>
      <c r="M11" s="25"/>
      <c r="N11" s="20"/>
    </row>
    <row r="12" spans="1:14" x14ac:dyDescent="0.2">
      <c r="A12" s="26" t="s">
        <v>32</v>
      </c>
      <c r="B12" s="1">
        <v>1</v>
      </c>
      <c r="C12" s="20"/>
      <c r="D12" s="27">
        <f>E12/D2</f>
        <v>12</v>
      </c>
      <c r="E12" s="28">
        <v>360</v>
      </c>
      <c r="F12" s="21"/>
      <c r="G12" s="27">
        <f>H12/G2</f>
        <v>10.5</v>
      </c>
      <c r="H12" s="28">
        <v>294</v>
      </c>
      <c r="I12" s="21"/>
      <c r="J12" s="27">
        <f>K12/J2</f>
        <v>10.5</v>
      </c>
      <c r="K12" s="28">
        <v>231</v>
      </c>
      <c r="L12" s="24"/>
      <c r="M12" s="143">
        <f>E12+H12+K12</f>
        <v>885</v>
      </c>
      <c r="N12" s="20"/>
    </row>
    <row r="13" spans="1:14" x14ac:dyDescent="0.2">
      <c r="A13" s="37" t="s">
        <v>29</v>
      </c>
      <c r="B13" s="1"/>
      <c r="C13" s="20"/>
      <c r="D13" s="39"/>
      <c r="E13" s="28"/>
      <c r="F13" s="21"/>
      <c r="G13" s="39"/>
      <c r="H13" s="28"/>
      <c r="I13" s="21"/>
      <c r="J13" s="39"/>
      <c r="K13" s="28"/>
      <c r="L13" s="24"/>
      <c r="M13" s="25"/>
      <c r="N13" s="20"/>
    </row>
    <row r="14" spans="1:14" x14ac:dyDescent="0.2">
      <c r="A14" s="37" t="s">
        <v>15</v>
      </c>
      <c r="B14" s="1"/>
      <c r="C14" s="20"/>
      <c r="D14" s="40"/>
      <c r="E14" s="28"/>
      <c r="F14" s="21"/>
      <c r="G14" s="40"/>
      <c r="H14" s="28"/>
      <c r="I14" s="21"/>
      <c r="J14" s="40"/>
      <c r="K14" s="28"/>
      <c r="L14" s="24"/>
      <c r="M14" s="25"/>
      <c r="N14" s="20"/>
    </row>
    <row r="15" spans="1:14" x14ac:dyDescent="0.2">
      <c r="A15" s="26"/>
      <c r="B15" s="1"/>
      <c r="C15" s="20"/>
      <c r="D15" s="25"/>
      <c r="E15" s="28"/>
      <c r="F15" s="21"/>
      <c r="G15" s="25"/>
      <c r="H15" s="28"/>
      <c r="I15" s="21"/>
      <c r="J15" s="25"/>
      <c r="K15" s="28"/>
      <c r="L15" s="24"/>
      <c r="M15" s="25"/>
      <c r="N15" s="20"/>
    </row>
    <row r="16" spans="1:14" x14ac:dyDescent="0.2">
      <c r="A16" s="11" t="s">
        <v>16</v>
      </c>
      <c r="B16" s="1">
        <v>1</v>
      </c>
      <c r="C16" s="20"/>
      <c r="D16" s="41">
        <f>E16/D2</f>
        <v>0.5</v>
      </c>
      <c r="E16" s="101">
        <v>15</v>
      </c>
      <c r="F16" s="21"/>
      <c r="G16" s="41">
        <f>H16/G2</f>
        <v>0.5</v>
      </c>
      <c r="H16" s="101">
        <v>14</v>
      </c>
      <c r="I16" s="21"/>
      <c r="J16" s="41"/>
      <c r="K16" s="28"/>
      <c r="L16" s="24"/>
      <c r="M16" s="143">
        <f>E16+H16+K16</f>
        <v>29</v>
      </c>
      <c r="N16" s="20"/>
    </row>
    <row r="17" spans="1:15" x14ac:dyDescent="0.2">
      <c r="A17" s="11" t="s">
        <v>17</v>
      </c>
      <c r="B17" s="1">
        <v>1</v>
      </c>
      <c r="C17" s="20"/>
      <c r="D17" s="41">
        <f>E17/D2</f>
        <v>0.5</v>
      </c>
      <c r="E17" s="101">
        <v>15</v>
      </c>
      <c r="F17" s="21"/>
      <c r="G17" s="41">
        <f>H17/G2</f>
        <v>0.5</v>
      </c>
      <c r="H17" s="101">
        <v>14</v>
      </c>
      <c r="I17" s="21"/>
      <c r="J17" s="41"/>
      <c r="K17" s="28"/>
      <c r="L17" s="24"/>
      <c r="M17" s="143">
        <f t="shared" ref="M17:M31" si="0">E17+H17+K17</f>
        <v>29</v>
      </c>
      <c r="N17" s="20"/>
    </row>
    <row r="18" spans="1:15" x14ac:dyDescent="0.2">
      <c r="A18" s="38" t="s">
        <v>106</v>
      </c>
      <c r="B18" s="1">
        <v>1</v>
      </c>
      <c r="C18" s="20"/>
      <c r="D18" s="42">
        <v>0</v>
      </c>
      <c r="E18" s="28"/>
      <c r="F18" s="21"/>
      <c r="G18" s="42">
        <f>H18/G2</f>
        <v>1.5</v>
      </c>
      <c r="H18" s="28">
        <v>42</v>
      </c>
      <c r="I18" s="21"/>
      <c r="J18" s="42">
        <f>K18/J2</f>
        <v>1</v>
      </c>
      <c r="K18" s="28">
        <v>22</v>
      </c>
      <c r="L18" s="24"/>
      <c r="M18" s="143">
        <f t="shared" si="0"/>
        <v>64</v>
      </c>
      <c r="N18" s="20"/>
      <c r="O18" s="167">
        <f>SUM(M12:M18)</f>
        <v>1007</v>
      </c>
    </row>
    <row r="19" spans="1:15" x14ac:dyDescent="0.2">
      <c r="A19" s="26" t="s">
        <v>30</v>
      </c>
      <c r="B19" s="1">
        <v>1</v>
      </c>
      <c r="C19" s="20"/>
      <c r="D19" s="27">
        <f>E19/D2</f>
        <v>1</v>
      </c>
      <c r="E19" s="28">
        <v>30</v>
      </c>
      <c r="F19" s="21"/>
      <c r="G19" s="27">
        <f>H19/G2</f>
        <v>1</v>
      </c>
      <c r="H19" s="28">
        <v>28</v>
      </c>
      <c r="I19" s="21"/>
      <c r="J19" s="27">
        <f>K19/J2</f>
        <v>1.5</v>
      </c>
      <c r="K19" s="28">
        <v>33</v>
      </c>
      <c r="L19" s="24"/>
      <c r="M19" s="25">
        <f t="shared" si="0"/>
        <v>91</v>
      </c>
      <c r="N19" s="20"/>
    </row>
    <row r="20" spans="1:15" x14ac:dyDescent="0.2">
      <c r="A20" s="26" t="s">
        <v>31</v>
      </c>
      <c r="B20" s="1">
        <v>1</v>
      </c>
      <c r="C20" s="20"/>
      <c r="D20" s="27">
        <f>E20/D2</f>
        <v>1</v>
      </c>
      <c r="E20" s="28">
        <v>30</v>
      </c>
      <c r="F20" s="21"/>
      <c r="G20" s="27">
        <f>H20/G2</f>
        <v>1</v>
      </c>
      <c r="H20" s="28">
        <v>28</v>
      </c>
      <c r="I20" s="21"/>
      <c r="J20" s="27">
        <f>K20/J2</f>
        <v>1.5</v>
      </c>
      <c r="K20" s="28">
        <v>33</v>
      </c>
      <c r="L20" s="24"/>
      <c r="M20" s="25">
        <f t="shared" si="0"/>
        <v>91</v>
      </c>
      <c r="N20" s="20"/>
    </row>
    <row r="21" spans="1:15" x14ac:dyDescent="0.2">
      <c r="B21" s="1"/>
      <c r="C21" s="21"/>
      <c r="D21" s="27"/>
      <c r="E21" s="28"/>
      <c r="F21" s="21"/>
      <c r="G21" s="27"/>
      <c r="H21" s="28"/>
      <c r="I21" s="21"/>
      <c r="J21" s="27"/>
      <c r="K21" s="28"/>
      <c r="L21" s="24"/>
      <c r="M21" s="25"/>
      <c r="N21" s="20"/>
    </row>
    <row r="22" spans="1:15" x14ac:dyDescent="0.2">
      <c r="A22" s="12" t="s">
        <v>18</v>
      </c>
      <c r="B22" s="1">
        <v>1</v>
      </c>
      <c r="C22" s="21"/>
      <c r="D22" s="27">
        <f>E22/D2</f>
        <v>4</v>
      </c>
      <c r="E22" s="28">
        <v>120</v>
      </c>
      <c r="F22" s="21"/>
      <c r="G22" s="27">
        <f>H22/G2</f>
        <v>3.5</v>
      </c>
      <c r="H22" s="28">
        <v>98</v>
      </c>
      <c r="I22" s="21"/>
      <c r="J22" s="27">
        <f>K22/J2</f>
        <v>4.5</v>
      </c>
      <c r="K22" s="28">
        <v>99</v>
      </c>
      <c r="L22" s="24"/>
      <c r="M22" s="25">
        <f t="shared" si="0"/>
        <v>317</v>
      </c>
      <c r="N22" s="20"/>
    </row>
    <row r="23" spans="1:15" x14ac:dyDescent="0.2">
      <c r="A23" s="12" t="s">
        <v>19</v>
      </c>
      <c r="B23" s="1">
        <v>1</v>
      </c>
      <c r="C23" s="21"/>
      <c r="D23" s="27">
        <f>E23/D2</f>
        <v>2</v>
      </c>
      <c r="E23" s="28">
        <v>60</v>
      </c>
      <c r="F23" s="21"/>
      <c r="G23" s="27">
        <f>H23/G2</f>
        <v>2</v>
      </c>
      <c r="H23" s="28">
        <v>56</v>
      </c>
      <c r="I23" s="21"/>
      <c r="J23" s="27">
        <f>K23/J2</f>
        <v>2.5</v>
      </c>
      <c r="K23" s="28">
        <v>55</v>
      </c>
      <c r="L23" s="24"/>
      <c r="M23" s="25">
        <f t="shared" si="0"/>
        <v>171</v>
      </c>
      <c r="N23" s="20"/>
    </row>
    <row r="24" spans="1:15" x14ac:dyDescent="0.2">
      <c r="A24" s="12" t="s">
        <v>83</v>
      </c>
      <c r="B24" s="1">
        <v>1</v>
      </c>
      <c r="C24" s="21"/>
      <c r="D24" s="27">
        <f>E24/D2</f>
        <v>1.5</v>
      </c>
      <c r="E24" s="28">
        <v>45</v>
      </c>
      <c r="F24" s="21"/>
      <c r="G24" s="27">
        <f>H24/G2</f>
        <v>1.5</v>
      </c>
      <c r="H24" s="28">
        <v>42</v>
      </c>
      <c r="I24" s="21"/>
      <c r="J24" s="27">
        <f>K24/J2</f>
        <v>1.5</v>
      </c>
      <c r="K24" s="28">
        <v>33</v>
      </c>
      <c r="L24" s="24"/>
      <c r="M24" s="25">
        <f t="shared" si="0"/>
        <v>120</v>
      </c>
      <c r="N24" s="20"/>
    </row>
    <row r="25" spans="1:15" x14ac:dyDescent="0.2">
      <c r="A25" s="12" t="s">
        <v>21</v>
      </c>
      <c r="B25" s="1">
        <v>1</v>
      </c>
      <c r="C25" s="21"/>
      <c r="D25" s="27">
        <f>E25/D2</f>
        <v>2</v>
      </c>
      <c r="E25" s="28">
        <v>60</v>
      </c>
      <c r="F25" s="21"/>
      <c r="G25" s="27">
        <f>H25/G2</f>
        <v>2</v>
      </c>
      <c r="H25" s="28">
        <v>56</v>
      </c>
      <c r="I25" s="21"/>
      <c r="J25" s="27">
        <f>K25/J2</f>
        <v>2.5</v>
      </c>
      <c r="K25" s="28">
        <v>55</v>
      </c>
      <c r="L25" s="24"/>
      <c r="M25" s="25">
        <f t="shared" si="0"/>
        <v>171</v>
      </c>
      <c r="N25" s="20"/>
    </row>
    <row r="26" spans="1:15" x14ac:dyDescent="0.2">
      <c r="A26" s="26" t="s">
        <v>22</v>
      </c>
      <c r="B26" s="1">
        <v>1</v>
      </c>
      <c r="C26" s="21"/>
      <c r="D26" s="27">
        <f>E26/D2</f>
        <v>1</v>
      </c>
      <c r="E26" s="100">
        <v>30</v>
      </c>
      <c r="F26" s="4"/>
      <c r="G26" s="27">
        <f>H26/G2</f>
        <v>1</v>
      </c>
      <c r="H26" s="28">
        <v>28</v>
      </c>
      <c r="I26" s="21"/>
      <c r="J26" s="27">
        <f>K26/J2</f>
        <v>1</v>
      </c>
      <c r="K26" s="28">
        <v>22</v>
      </c>
      <c r="L26" s="24"/>
      <c r="M26" s="25">
        <f t="shared" si="0"/>
        <v>80</v>
      </c>
      <c r="N26" s="20"/>
    </row>
    <row r="27" spans="1:15" x14ac:dyDescent="0.2">
      <c r="A27" s="26" t="s">
        <v>0</v>
      </c>
      <c r="B27" s="1">
        <v>1</v>
      </c>
      <c r="C27" s="21"/>
      <c r="D27" s="27">
        <f>E27/D2</f>
        <v>2.5</v>
      </c>
      <c r="E27" s="28">
        <v>75</v>
      </c>
      <c r="F27" s="21"/>
      <c r="G27" s="27">
        <f>H27/G2</f>
        <v>2.5</v>
      </c>
      <c r="H27" s="28">
        <v>70</v>
      </c>
      <c r="I27" s="21"/>
      <c r="J27" s="27">
        <f>K27/J2</f>
        <v>3</v>
      </c>
      <c r="K27" s="28">
        <v>66</v>
      </c>
      <c r="L27" s="24"/>
      <c r="M27" s="25">
        <f t="shared" si="0"/>
        <v>211</v>
      </c>
      <c r="N27" s="20"/>
    </row>
    <row r="28" spans="1:15" x14ac:dyDescent="0.2">
      <c r="B28" s="1"/>
      <c r="C28" s="21"/>
      <c r="D28" s="27"/>
      <c r="E28" s="28"/>
      <c r="F28" s="21"/>
      <c r="G28" s="27"/>
      <c r="H28" s="28"/>
      <c r="I28" s="21"/>
      <c r="J28" s="27"/>
      <c r="K28" s="28"/>
      <c r="L28" s="24"/>
      <c r="M28" s="25"/>
      <c r="N28" s="20"/>
    </row>
    <row r="29" spans="1:15" x14ac:dyDescent="0.2">
      <c r="A29" s="127" t="s">
        <v>84</v>
      </c>
      <c r="B29" s="1">
        <v>1</v>
      </c>
      <c r="C29" s="21"/>
      <c r="D29" s="103">
        <f>E29/D2</f>
        <v>1</v>
      </c>
      <c r="E29" s="28">
        <v>30</v>
      </c>
      <c r="F29" s="21"/>
      <c r="G29" s="103">
        <f>H29/G2</f>
        <v>1</v>
      </c>
      <c r="H29" s="28">
        <v>28</v>
      </c>
      <c r="I29" s="21"/>
      <c r="J29" s="103">
        <f>K29/J2</f>
        <v>1.5</v>
      </c>
      <c r="K29" s="28">
        <v>33</v>
      </c>
      <c r="L29" s="24"/>
      <c r="M29" s="25">
        <f t="shared" si="0"/>
        <v>91</v>
      </c>
      <c r="N29" s="20"/>
    </row>
    <row r="30" spans="1:15" x14ac:dyDescent="0.2">
      <c r="B30" s="1"/>
      <c r="C30" s="21"/>
      <c r="D30" s="27"/>
      <c r="E30" s="28"/>
      <c r="F30" s="21"/>
      <c r="G30" s="27"/>
      <c r="H30" s="28"/>
      <c r="I30" s="21"/>
      <c r="J30" s="27"/>
      <c r="K30" s="28"/>
      <c r="L30" s="24"/>
      <c r="M30" s="25"/>
      <c r="N30" s="20"/>
    </row>
    <row r="31" spans="1:15" x14ac:dyDescent="0.2">
      <c r="A31" s="13" t="s">
        <v>24</v>
      </c>
      <c r="B31" s="1"/>
      <c r="C31" s="21"/>
      <c r="D31" s="27"/>
      <c r="E31" s="30">
        <f>+SUM(E12:E29)</f>
        <v>870</v>
      </c>
      <c r="F31" s="21"/>
      <c r="G31" s="27"/>
      <c r="H31" s="30">
        <f>+SUM(H12:H29)</f>
        <v>798</v>
      </c>
      <c r="I31" s="21"/>
      <c r="J31" s="27"/>
      <c r="K31" s="30">
        <f>+SUM(K12:K29)</f>
        <v>682</v>
      </c>
      <c r="L31" s="24"/>
      <c r="M31" s="31">
        <f t="shared" si="0"/>
        <v>2350</v>
      </c>
      <c r="N31" s="20"/>
    </row>
    <row r="32" spans="1:15" x14ac:dyDescent="0.2">
      <c r="A32" s="14" t="s">
        <v>25</v>
      </c>
      <c r="B32" s="1"/>
      <c r="C32" s="21"/>
      <c r="D32" s="32">
        <f>SUM(D12,D16:D29)</f>
        <v>29</v>
      </c>
      <c r="E32" s="33"/>
      <c r="F32" s="21"/>
      <c r="G32" s="32">
        <f>SUM(G12,G16:G29)</f>
        <v>28.5</v>
      </c>
      <c r="H32" s="33"/>
      <c r="I32" s="21"/>
      <c r="J32" s="32">
        <f>SUM(J12,J16:J29)</f>
        <v>31</v>
      </c>
      <c r="K32" s="33"/>
      <c r="L32" s="21"/>
      <c r="M32" s="34"/>
      <c r="N32" s="20"/>
    </row>
    <row r="33" spans="1:15" ht="8.25" customHeight="1" x14ac:dyDescent="0.2">
      <c r="A33" s="14"/>
      <c r="B33" s="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</row>
    <row r="34" spans="1:15" x14ac:dyDescent="0.2">
      <c r="A34" s="14" t="s">
        <v>91</v>
      </c>
      <c r="B34" s="1" t="s">
        <v>26</v>
      </c>
      <c r="C34" s="21"/>
      <c r="D34" s="21">
        <v>1</v>
      </c>
      <c r="E34" s="21"/>
      <c r="F34" s="21"/>
      <c r="G34" s="21">
        <v>1</v>
      </c>
      <c r="H34" s="21"/>
      <c r="I34" s="21"/>
      <c r="J34" s="21">
        <v>0</v>
      </c>
      <c r="K34" s="21"/>
      <c r="L34" s="21"/>
      <c r="M34" s="21"/>
      <c r="N34" s="20"/>
    </row>
    <row r="35" spans="1:15" x14ac:dyDescent="0.2">
      <c r="A35" s="14" t="s">
        <v>67</v>
      </c>
      <c r="B35" s="1">
        <v>15</v>
      </c>
      <c r="C35" s="21"/>
      <c r="D35" s="21">
        <f>D32+D34</f>
        <v>30</v>
      </c>
      <c r="E35" s="21"/>
      <c r="F35" s="21"/>
      <c r="G35" s="21">
        <f>G32+G34</f>
        <v>29.5</v>
      </c>
      <c r="H35" s="21"/>
      <c r="I35" s="21"/>
      <c r="J35" s="21">
        <f>J32+J34</f>
        <v>31</v>
      </c>
      <c r="K35" s="21"/>
      <c r="N35" s="20"/>
    </row>
    <row r="36" spans="1:15" ht="8.25" customHeight="1" x14ac:dyDescent="0.2">
      <c r="N36" s="21"/>
      <c r="O36" s="20"/>
    </row>
    <row r="37" spans="1:15" ht="15" customHeight="1" x14ac:dyDescent="0.2">
      <c r="A37" s="132" t="s">
        <v>99</v>
      </c>
      <c r="L37" s="160" t="s">
        <v>93</v>
      </c>
      <c r="M37" s="160"/>
      <c r="N37" s="21"/>
      <c r="O37" s="20"/>
    </row>
    <row r="38" spans="1:15" ht="15" customHeight="1" x14ac:dyDescent="0.2">
      <c r="A38" s="14" t="s">
        <v>94</v>
      </c>
      <c r="B38" s="1">
        <v>30</v>
      </c>
      <c r="C38" s="18"/>
      <c r="D38" s="129">
        <f>(B38*16/20)</f>
        <v>24</v>
      </c>
      <c r="E38" s="158" t="s">
        <v>100</v>
      </c>
      <c r="F38" s="158"/>
      <c r="G38" s="158"/>
      <c r="H38" s="158"/>
      <c r="I38" s="158"/>
      <c r="J38" s="158"/>
      <c r="K38" s="158"/>
      <c r="L38" s="159" t="s">
        <v>92</v>
      </c>
      <c r="M38" s="159"/>
      <c r="N38" s="21"/>
      <c r="O38" s="20"/>
    </row>
    <row r="39" spans="1:15" ht="15" customHeight="1" x14ac:dyDescent="0.2">
      <c r="A39" s="15" t="s">
        <v>77</v>
      </c>
      <c r="B39" s="16"/>
      <c r="C39" s="17"/>
      <c r="D39" s="5">
        <f>D35+D38</f>
        <v>54</v>
      </c>
      <c r="E39" s="5"/>
      <c r="F39" s="5"/>
      <c r="G39" s="5">
        <f>G35+D38</f>
        <v>53.5</v>
      </c>
      <c r="H39" s="5"/>
      <c r="I39" s="5"/>
      <c r="J39" s="5"/>
      <c r="K39" s="23"/>
      <c r="L39" s="23"/>
      <c r="M39" s="16"/>
      <c r="N39" s="21"/>
      <c r="O39" s="20"/>
    </row>
    <row r="40" spans="1:15" ht="8.25" customHeight="1" x14ac:dyDescent="0.2">
      <c r="N40" s="21"/>
      <c r="O40" s="20"/>
    </row>
    <row r="41" spans="1:15" ht="15" customHeight="1" x14ac:dyDescent="0.2">
      <c r="A41" s="14" t="s">
        <v>95</v>
      </c>
      <c r="B41" s="1">
        <v>30</v>
      </c>
      <c r="C41" s="18"/>
      <c r="D41" s="129">
        <f>(B41*16/24)</f>
        <v>20</v>
      </c>
      <c r="E41" s="158" t="s">
        <v>101</v>
      </c>
      <c r="F41" s="158"/>
      <c r="G41" s="158"/>
      <c r="H41" s="158"/>
      <c r="I41" s="158"/>
      <c r="J41" s="158"/>
      <c r="K41" s="158"/>
      <c r="L41" s="159" t="s">
        <v>97</v>
      </c>
      <c r="M41" s="159"/>
      <c r="N41" s="21"/>
      <c r="O41" s="20"/>
    </row>
    <row r="42" spans="1:15" ht="15" customHeight="1" x14ac:dyDescent="0.2">
      <c r="D42" s="5">
        <f>D35+D41</f>
        <v>50</v>
      </c>
      <c r="E42" s="5"/>
      <c r="F42" s="5"/>
      <c r="G42" s="5">
        <f>G35+D41</f>
        <v>49.5</v>
      </c>
      <c r="H42" s="5"/>
      <c r="I42" s="5"/>
      <c r="J42" s="5"/>
      <c r="N42" s="21"/>
      <c r="O42" s="20"/>
    </row>
    <row r="43" spans="1:15" ht="8.25" customHeight="1" x14ac:dyDescent="0.2">
      <c r="N43" s="21"/>
      <c r="O43" s="20"/>
    </row>
    <row r="44" spans="1:15" x14ac:dyDescent="0.2">
      <c r="A44" s="132" t="s">
        <v>98</v>
      </c>
    </row>
    <row r="45" spans="1:15" x14ac:dyDescent="0.2">
      <c r="A45" s="14" t="s">
        <v>94</v>
      </c>
      <c r="B45" s="1">
        <v>30</v>
      </c>
      <c r="C45" s="4"/>
      <c r="D45" s="129">
        <f>(B45*13.5/20)</f>
        <v>20.25</v>
      </c>
      <c r="E45" s="158" t="s">
        <v>27</v>
      </c>
      <c r="F45" s="158"/>
      <c r="G45" s="158"/>
      <c r="H45" s="158"/>
      <c r="I45" s="158"/>
      <c r="J45" s="158"/>
      <c r="K45" s="158"/>
      <c r="L45" s="159" t="s">
        <v>92</v>
      </c>
      <c r="M45" s="159"/>
    </row>
    <row r="46" spans="1:15" x14ac:dyDescent="0.2">
      <c r="A46" s="15" t="s">
        <v>77</v>
      </c>
      <c r="B46" s="16"/>
      <c r="C46" s="17"/>
      <c r="D46" s="5"/>
      <c r="E46" s="23"/>
      <c r="F46" s="23"/>
      <c r="G46" s="5"/>
      <c r="H46" s="23"/>
      <c r="I46" s="23"/>
      <c r="J46" s="5">
        <f>J35+D45</f>
        <v>51.25</v>
      </c>
      <c r="K46" s="23"/>
      <c r="L46" s="23"/>
      <c r="M46" s="16"/>
    </row>
    <row r="47" spans="1:15" ht="8.25" customHeight="1" x14ac:dyDescent="0.2">
      <c r="N47" s="21"/>
      <c r="O47" s="20"/>
    </row>
    <row r="48" spans="1:15" x14ac:dyDescent="0.2">
      <c r="A48" s="14" t="s">
        <v>95</v>
      </c>
      <c r="B48" s="1">
        <v>30</v>
      </c>
      <c r="C48" s="18"/>
      <c r="D48" s="129">
        <f>(B48*13.5/24)</f>
        <v>16.875</v>
      </c>
      <c r="E48" s="158" t="s">
        <v>96</v>
      </c>
      <c r="F48" s="158"/>
      <c r="G48" s="158"/>
      <c r="H48" s="158"/>
      <c r="I48" s="158"/>
      <c r="J48" s="158"/>
      <c r="K48" s="158"/>
      <c r="L48" s="159" t="s">
        <v>97</v>
      </c>
      <c r="M48" s="159"/>
    </row>
    <row r="49" spans="4:10" x14ac:dyDescent="0.2">
      <c r="D49" s="5"/>
      <c r="G49" s="5"/>
      <c r="J49" s="5">
        <f>J35+D48</f>
        <v>47.875</v>
      </c>
    </row>
  </sheetData>
  <mergeCells count="15">
    <mergeCell ref="L37:M37"/>
    <mergeCell ref="D8:E8"/>
    <mergeCell ref="G8:H8"/>
    <mergeCell ref="J8:K8"/>
    <mergeCell ref="D9:E9"/>
    <mergeCell ref="G9:H9"/>
    <mergeCell ref="J9:K9"/>
    <mergeCell ref="E48:K48"/>
    <mergeCell ref="L48:M48"/>
    <mergeCell ref="E38:K38"/>
    <mergeCell ref="L38:M38"/>
    <mergeCell ref="E41:K41"/>
    <mergeCell ref="L41:M41"/>
    <mergeCell ref="E45:K45"/>
    <mergeCell ref="L45:M45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workbookViewId="0">
      <selection activeCell="E19" sqref="E19"/>
    </sheetView>
  </sheetViews>
  <sheetFormatPr baseColWidth="10" defaultRowHeight="12.75" x14ac:dyDescent="0.2"/>
  <cols>
    <col min="1" max="1" width="48.140625" style="19" bestFit="1" customWidth="1"/>
    <col min="2" max="2" width="10.85546875" style="19" bestFit="1" customWidth="1"/>
    <col min="3" max="3" width="3" style="19" bestFit="1" customWidth="1"/>
    <col min="4" max="4" width="1.28515625" style="19" customWidth="1"/>
    <col min="5" max="6" width="8.5703125" style="19" customWidth="1"/>
    <col min="7" max="7" width="7.28515625" style="19" bestFit="1" customWidth="1"/>
    <col min="8" max="8" width="7" style="19" bestFit="1" customWidth="1"/>
    <col min="9" max="9" width="1.85546875" style="19" customWidth="1"/>
    <col min="10" max="11" width="8.5703125" style="19" customWidth="1"/>
    <col min="12" max="12" width="7.28515625" style="19" bestFit="1" customWidth="1"/>
    <col min="13" max="13" width="7" style="19" bestFit="1" customWidth="1"/>
    <col min="14" max="14" width="1.85546875" style="19" customWidth="1"/>
    <col min="15" max="15" width="8.7109375" style="19" bestFit="1" customWidth="1"/>
    <col min="16" max="16" width="2" style="19" customWidth="1"/>
    <col min="17" max="16384" width="11.42578125" style="19"/>
  </cols>
  <sheetData>
    <row r="1" spans="1:16" x14ac:dyDescent="0.2">
      <c r="B1" s="1"/>
      <c r="C1" s="1"/>
      <c r="D1" s="20"/>
      <c r="E1" s="1" t="s">
        <v>33</v>
      </c>
      <c r="F1" s="20"/>
      <c r="G1" s="20"/>
      <c r="H1" s="20"/>
      <c r="I1" s="20"/>
      <c r="J1" s="20" t="s">
        <v>34</v>
      </c>
      <c r="K1" s="20"/>
      <c r="L1" s="20"/>
      <c r="M1" s="20"/>
      <c r="N1" s="20"/>
      <c r="O1" s="20"/>
      <c r="P1" s="20"/>
    </row>
    <row r="2" spans="1:16" x14ac:dyDescent="0.2">
      <c r="A2" s="19" t="s">
        <v>47</v>
      </c>
      <c r="B2" s="1">
        <v>55</v>
      </c>
      <c r="C2" s="1"/>
      <c r="D2" s="20"/>
      <c r="E2" s="2">
        <v>29</v>
      </c>
      <c r="F2" s="2"/>
      <c r="G2" s="2"/>
      <c r="H2" s="2"/>
      <c r="I2" s="2"/>
      <c r="J2" s="2">
        <v>26</v>
      </c>
      <c r="K2" s="2"/>
      <c r="L2" s="2"/>
      <c r="M2" s="2"/>
      <c r="N2" s="20"/>
      <c r="O2" s="20"/>
      <c r="P2" s="20"/>
    </row>
    <row r="3" spans="1:16" x14ac:dyDescent="0.2">
      <c r="A3" s="19" t="s">
        <v>48</v>
      </c>
      <c r="B3" s="1">
        <v>14</v>
      </c>
      <c r="C3" s="1"/>
      <c r="D3" s="20"/>
      <c r="E3" s="20">
        <v>7</v>
      </c>
      <c r="F3" s="20"/>
      <c r="G3" s="20"/>
      <c r="H3" s="20"/>
      <c r="I3" s="20"/>
      <c r="J3" s="20">
        <v>7</v>
      </c>
      <c r="K3" s="20"/>
      <c r="L3" s="20"/>
      <c r="M3" s="20"/>
      <c r="N3" s="20"/>
      <c r="O3" s="20"/>
      <c r="P3" s="20"/>
    </row>
    <row r="4" spans="1:16" ht="13.5" thickBot="1" x14ac:dyDescent="0.25">
      <c r="A4" s="19" t="s">
        <v>49</v>
      </c>
      <c r="B4" s="1">
        <v>3</v>
      </c>
      <c r="C4" s="1"/>
      <c r="D4" s="20"/>
      <c r="E4" s="20"/>
      <c r="F4" s="20"/>
      <c r="G4" s="20"/>
      <c r="H4" s="20"/>
      <c r="I4" s="20"/>
      <c r="J4" s="20">
        <v>3</v>
      </c>
      <c r="K4" s="20"/>
      <c r="L4" s="20"/>
      <c r="M4" s="20"/>
      <c r="N4" s="20"/>
      <c r="O4" s="20"/>
      <c r="P4" s="20"/>
    </row>
    <row r="5" spans="1:16" x14ac:dyDescent="0.2">
      <c r="A5" s="19" t="s">
        <v>28</v>
      </c>
      <c r="B5" s="3">
        <f>SUM(B2:B4)</f>
        <v>72</v>
      </c>
      <c r="C5" s="18"/>
      <c r="D5" s="21"/>
      <c r="E5" s="22">
        <f>SUM(E2:E4)</f>
        <v>36</v>
      </c>
      <c r="F5" s="21"/>
      <c r="G5" s="21"/>
      <c r="H5" s="21"/>
      <c r="I5" s="21"/>
      <c r="J5" s="22">
        <f>SUM(J2:J4)</f>
        <v>36</v>
      </c>
      <c r="K5" s="21"/>
      <c r="L5" s="21"/>
      <c r="M5" s="21"/>
      <c r="N5" s="20"/>
      <c r="O5" s="20"/>
      <c r="P5" s="20"/>
    </row>
    <row r="6" spans="1:16" x14ac:dyDescent="0.2"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B7" s="1"/>
      <c r="C7" s="1"/>
      <c r="D7" s="21"/>
      <c r="E7" s="150" t="s">
        <v>6</v>
      </c>
      <c r="F7" s="163"/>
      <c r="G7" s="163"/>
      <c r="H7" s="151"/>
      <c r="I7" s="5"/>
      <c r="J7" s="150" t="s">
        <v>7</v>
      </c>
      <c r="K7" s="163"/>
      <c r="L7" s="163"/>
      <c r="M7" s="151"/>
      <c r="N7" s="6"/>
      <c r="O7" s="7" t="s">
        <v>1</v>
      </c>
      <c r="P7" s="20"/>
    </row>
    <row r="8" spans="1:16" x14ac:dyDescent="0.2">
      <c r="B8" s="1" t="s">
        <v>8</v>
      </c>
      <c r="C8" s="1" t="s">
        <v>38</v>
      </c>
      <c r="D8" s="20"/>
      <c r="E8" s="161" t="s">
        <v>68</v>
      </c>
      <c r="F8" s="162"/>
      <c r="G8" s="18" t="s">
        <v>39</v>
      </c>
      <c r="H8" s="36" t="s">
        <v>39</v>
      </c>
      <c r="I8" s="23"/>
      <c r="J8" s="161" t="s">
        <v>69</v>
      </c>
      <c r="K8" s="162"/>
      <c r="L8" s="18" t="s">
        <v>39</v>
      </c>
      <c r="M8" s="36" t="s">
        <v>39</v>
      </c>
      <c r="N8" s="24"/>
      <c r="O8" s="8" t="s">
        <v>12</v>
      </c>
      <c r="P8" s="20"/>
    </row>
    <row r="9" spans="1:16" x14ac:dyDescent="0.2">
      <c r="B9" s="1"/>
      <c r="C9" s="1"/>
      <c r="D9" s="20"/>
      <c r="E9" s="35" t="s">
        <v>13</v>
      </c>
      <c r="F9" s="36" t="s">
        <v>14</v>
      </c>
      <c r="G9" s="18" t="s">
        <v>40</v>
      </c>
      <c r="H9" s="36" t="s">
        <v>41</v>
      </c>
      <c r="I9" s="18"/>
      <c r="J9" s="35" t="s">
        <v>13</v>
      </c>
      <c r="K9" s="36" t="s">
        <v>14</v>
      </c>
      <c r="L9" s="18" t="s">
        <v>40</v>
      </c>
      <c r="M9" s="36" t="s">
        <v>41</v>
      </c>
      <c r="N9" s="24"/>
      <c r="O9" s="25"/>
      <c r="P9" s="20"/>
    </row>
    <row r="10" spans="1:16" x14ac:dyDescent="0.2">
      <c r="B10" s="1"/>
      <c r="C10" s="1"/>
      <c r="D10" s="20"/>
      <c r="E10" s="35"/>
      <c r="F10" s="36"/>
      <c r="G10" s="18"/>
      <c r="H10" s="36"/>
      <c r="I10" s="18"/>
      <c r="J10" s="35"/>
      <c r="K10" s="36"/>
      <c r="L10" s="18"/>
      <c r="M10" s="36"/>
      <c r="N10" s="24"/>
      <c r="O10" s="25"/>
      <c r="P10" s="20"/>
    </row>
    <row r="11" spans="1:16" x14ac:dyDescent="0.2">
      <c r="A11" s="38" t="s">
        <v>32</v>
      </c>
      <c r="B11" s="1">
        <v>1</v>
      </c>
      <c r="C11" s="1">
        <v>2</v>
      </c>
      <c r="D11" s="20"/>
      <c r="E11" s="43">
        <f>F11/E2</f>
        <v>11.5</v>
      </c>
      <c r="F11" s="28">
        <v>333.5</v>
      </c>
      <c r="G11" s="21">
        <v>2</v>
      </c>
      <c r="H11" s="28">
        <v>9.5</v>
      </c>
      <c r="I11" s="21"/>
      <c r="J11" s="43">
        <f>K11/J2</f>
        <v>12</v>
      </c>
      <c r="K11" s="28">
        <v>312</v>
      </c>
      <c r="L11" s="21">
        <v>2</v>
      </c>
      <c r="M11" s="28">
        <v>10</v>
      </c>
      <c r="N11" s="24"/>
      <c r="O11" s="25">
        <f>F11+K11</f>
        <v>645.5</v>
      </c>
      <c r="P11" s="20"/>
    </row>
    <row r="12" spans="1:16" x14ac:dyDescent="0.2">
      <c r="A12" s="11" t="s">
        <v>16</v>
      </c>
      <c r="B12" s="1">
        <v>1</v>
      </c>
      <c r="C12" s="1">
        <v>2</v>
      </c>
      <c r="D12" s="20"/>
      <c r="E12" s="41">
        <f>F12/E2</f>
        <v>1.5</v>
      </c>
      <c r="F12" s="28">
        <v>43.5</v>
      </c>
      <c r="G12" s="41">
        <v>1.5</v>
      </c>
      <c r="H12" s="28">
        <v>0</v>
      </c>
      <c r="I12" s="21"/>
      <c r="J12" s="41">
        <f>K12/J2</f>
        <v>1.5</v>
      </c>
      <c r="K12" s="28">
        <v>39</v>
      </c>
      <c r="L12" s="41">
        <v>1.5</v>
      </c>
      <c r="M12" s="28">
        <v>0</v>
      </c>
      <c r="N12" s="24"/>
      <c r="O12" s="25">
        <f>F12+K12</f>
        <v>82.5</v>
      </c>
      <c r="P12" s="20"/>
    </row>
    <row r="13" spans="1:16" x14ac:dyDescent="0.2">
      <c r="A13" s="11" t="s">
        <v>17</v>
      </c>
      <c r="B13" s="1">
        <v>1</v>
      </c>
      <c r="C13" s="1">
        <v>2</v>
      </c>
      <c r="D13" s="20"/>
      <c r="E13" s="41">
        <f>F13/E2</f>
        <v>1.5</v>
      </c>
      <c r="F13" s="28">
        <v>43.5</v>
      </c>
      <c r="G13" s="41">
        <v>1.5</v>
      </c>
      <c r="H13" s="28">
        <v>0</v>
      </c>
      <c r="I13" s="21"/>
      <c r="J13" s="41">
        <f>K13/J2</f>
        <v>1.5</v>
      </c>
      <c r="K13" s="28">
        <v>39</v>
      </c>
      <c r="L13" s="41">
        <v>1.5</v>
      </c>
      <c r="M13" s="28">
        <v>0</v>
      </c>
      <c r="N13" s="24"/>
      <c r="O13" s="25">
        <f>F13+K13</f>
        <v>82.5</v>
      </c>
      <c r="P13" s="20"/>
    </row>
    <row r="14" spans="1:16" x14ac:dyDescent="0.2">
      <c r="A14" s="38" t="s">
        <v>42</v>
      </c>
      <c r="B14" s="1">
        <v>1</v>
      </c>
      <c r="C14" s="1">
        <v>2</v>
      </c>
      <c r="D14" s="20"/>
      <c r="E14" s="42">
        <f>F14/E2</f>
        <v>3</v>
      </c>
      <c r="F14" s="28">
        <v>87</v>
      </c>
      <c r="G14" s="21"/>
      <c r="H14" s="28">
        <v>3</v>
      </c>
      <c r="I14" s="21"/>
      <c r="J14" s="42">
        <f>K14/J2</f>
        <v>3</v>
      </c>
      <c r="K14" s="28">
        <v>78</v>
      </c>
      <c r="L14" s="21"/>
      <c r="M14" s="28">
        <v>3</v>
      </c>
      <c r="N14" s="24"/>
      <c r="O14" s="25">
        <f>F14+K14</f>
        <v>165</v>
      </c>
      <c r="P14" s="20"/>
    </row>
    <row r="15" spans="1:16" x14ac:dyDescent="0.2">
      <c r="A15" s="26" t="s">
        <v>30</v>
      </c>
      <c r="B15" s="1">
        <v>1</v>
      </c>
      <c r="C15" s="1">
        <v>2</v>
      </c>
      <c r="D15" s="20"/>
      <c r="E15" s="27">
        <f>F15/E2</f>
        <v>1.5</v>
      </c>
      <c r="F15" s="28">
        <v>43.5</v>
      </c>
      <c r="G15" s="21">
        <v>0</v>
      </c>
      <c r="H15" s="28">
        <v>1.5</v>
      </c>
      <c r="I15" s="21"/>
      <c r="J15" s="27">
        <f>K15/J2</f>
        <v>1</v>
      </c>
      <c r="K15" s="28">
        <v>26</v>
      </c>
      <c r="L15" s="21">
        <v>0</v>
      </c>
      <c r="M15" s="28">
        <v>1</v>
      </c>
      <c r="N15" s="24"/>
      <c r="O15" s="25">
        <f>F15+K15</f>
        <v>69.5</v>
      </c>
      <c r="P15" s="20"/>
    </row>
    <row r="16" spans="1:16" x14ac:dyDescent="0.2">
      <c r="B16" s="1"/>
      <c r="C16" s="1"/>
      <c r="D16" s="21"/>
      <c r="E16" s="27"/>
      <c r="F16" s="28"/>
      <c r="G16" s="21"/>
      <c r="H16" s="28"/>
      <c r="I16" s="21"/>
      <c r="J16" s="27"/>
      <c r="K16" s="28"/>
      <c r="L16" s="21"/>
      <c r="M16" s="28"/>
      <c r="N16" s="24"/>
      <c r="O16" s="25"/>
      <c r="P16" s="20"/>
    </row>
    <row r="17" spans="1:16" x14ac:dyDescent="0.2">
      <c r="A17" s="12" t="s">
        <v>35</v>
      </c>
      <c r="B17" s="1">
        <v>1</v>
      </c>
      <c r="C17" s="1">
        <v>2</v>
      </c>
      <c r="D17" s="21"/>
      <c r="E17" s="27">
        <f>F17/E2</f>
        <v>1.5</v>
      </c>
      <c r="F17" s="28">
        <v>43.5</v>
      </c>
      <c r="G17" s="21">
        <v>0.5</v>
      </c>
      <c r="H17" s="28">
        <v>1</v>
      </c>
      <c r="I17" s="21"/>
      <c r="J17" s="27">
        <f>K17/J2</f>
        <v>1.5</v>
      </c>
      <c r="K17" s="28">
        <v>39</v>
      </c>
      <c r="L17" s="21">
        <v>0.5</v>
      </c>
      <c r="M17" s="28">
        <v>1</v>
      </c>
      <c r="N17" s="24"/>
      <c r="O17" s="25">
        <f t="shared" ref="O17:O22" si="0">F17+K17</f>
        <v>82.5</v>
      </c>
      <c r="P17" s="20"/>
    </row>
    <row r="18" spans="1:16" x14ac:dyDescent="0.2">
      <c r="A18" s="12" t="s">
        <v>36</v>
      </c>
      <c r="B18" s="1">
        <v>1</v>
      </c>
      <c r="C18" s="1">
        <v>2</v>
      </c>
      <c r="D18" s="21"/>
      <c r="E18" s="27">
        <f>F18/E2</f>
        <v>0.5</v>
      </c>
      <c r="F18" s="28">
        <v>14.5</v>
      </c>
      <c r="G18" s="21">
        <v>0</v>
      </c>
      <c r="H18" s="28">
        <v>0.5</v>
      </c>
      <c r="I18" s="21"/>
      <c r="J18" s="27">
        <f>K18/J2</f>
        <v>0.5</v>
      </c>
      <c r="K18" s="28">
        <v>13</v>
      </c>
      <c r="L18" s="21">
        <v>0</v>
      </c>
      <c r="M18" s="28">
        <v>0.5</v>
      </c>
      <c r="N18" s="24"/>
      <c r="O18" s="25">
        <f t="shared" si="0"/>
        <v>27.5</v>
      </c>
      <c r="P18" s="20"/>
    </row>
    <row r="19" spans="1:16" x14ac:dyDescent="0.2">
      <c r="A19" s="12" t="s">
        <v>37</v>
      </c>
      <c r="B19" s="1">
        <v>1</v>
      </c>
      <c r="C19" s="1">
        <v>2</v>
      </c>
      <c r="D19" s="21"/>
      <c r="E19" s="27">
        <f>F19/E2</f>
        <v>1.5</v>
      </c>
      <c r="F19" s="28">
        <v>43.5</v>
      </c>
      <c r="G19" s="21">
        <v>0.5</v>
      </c>
      <c r="H19" s="28">
        <v>1</v>
      </c>
      <c r="I19" s="21"/>
      <c r="J19" s="27">
        <f>K19/J2</f>
        <v>1.5</v>
      </c>
      <c r="K19" s="28">
        <v>39</v>
      </c>
      <c r="L19" s="21">
        <v>0.5</v>
      </c>
      <c r="M19" s="28">
        <v>1</v>
      </c>
      <c r="N19" s="24"/>
      <c r="O19" s="25">
        <f t="shared" si="0"/>
        <v>82.5</v>
      </c>
      <c r="P19" s="20"/>
    </row>
    <row r="20" spans="1:16" x14ac:dyDescent="0.2">
      <c r="A20" s="12" t="s">
        <v>21</v>
      </c>
      <c r="B20" s="1">
        <v>1</v>
      </c>
      <c r="C20" s="1">
        <v>2</v>
      </c>
      <c r="D20" s="21"/>
      <c r="E20" s="27">
        <f>F20/E2</f>
        <v>1.5</v>
      </c>
      <c r="F20" s="28">
        <v>43.5</v>
      </c>
      <c r="G20" s="21">
        <v>0.5</v>
      </c>
      <c r="H20" s="28">
        <v>1</v>
      </c>
      <c r="I20" s="21"/>
      <c r="J20" s="27">
        <f>K20/J2</f>
        <v>1.5</v>
      </c>
      <c r="K20" s="28">
        <v>39</v>
      </c>
      <c r="L20" s="21">
        <v>0.5</v>
      </c>
      <c r="M20" s="28">
        <v>1</v>
      </c>
      <c r="N20" s="24"/>
      <c r="O20" s="25">
        <f t="shared" si="0"/>
        <v>82.5</v>
      </c>
      <c r="P20" s="20"/>
    </row>
    <row r="21" spans="1:16" x14ac:dyDescent="0.2">
      <c r="A21" s="26" t="s">
        <v>22</v>
      </c>
      <c r="B21" s="1">
        <v>1</v>
      </c>
      <c r="C21" s="1">
        <v>2</v>
      </c>
      <c r="D21" s="21"/>
      <c r="E21" s="27">
        <f>F21/E2</f>
        <v>1</v>
      </c>
      <c r="F21" s="36">
        <v>29</v>
      </c>
      <c r="G21" s="18">
        <v>0.5</v>
      </c>
      <c r="H21" s="36">
        <v>0.5</v>
      </c>
      <c r="I21" s="18"/>
      <c r="J21" s="27">
        <f>K21/J2</f>
        <v>1</v>
      </c>
      <c r="K21" s="28">
        <v>26</v>
      </c>
      <c r="L21" s="18">
        <v>0.5</v>
      </c>
      <c r="M21" s="36">
        <v>0.5</v>
      </c>
      <c r="N21" s="24"/>
      <c r="O21" s="25">
        <f t="shared" si="0"/>
        <v>55</v>
      </c>
      <c r="P21" s="20"/>
    </row>
    <row r="22" spans="1:16" x14ac:dyDescent="0.2">
      <c r="A22" s="26" t="s">
        <v>0</v>
      </c>
      <c r="B22" s="1">
        <v>1</v>
      </c>
      <c r="C22" s="1">
        <v>2</v>
      </c>
      <c r="D22" s="21"/>
      <c r="E22" s="27">
        <f>F22/E2</f>
        <v>2.5</v>
      </c>
      <c r="F22" s="28">
        <v>72.5</v>
      </c>
      <c r="G22" s="21">
        <v>2.5</v>
      </c>
      <c r="H22" s="28">
        <v>0</v>
      </c>
      <c r="I22" s="21"/>
      <c r="J22" s="27">
        <f>K22/J2</f>
        <v>2.5</v>
      </c>
      <c r="K22" s="28">
        <v>65</v>
      </c>
      <c r="L22" s="21">
        <v>2.5</v>
      </c>
      <c r="M22" s="28">
        <v>0</v>
      </c>
      <c r="N22" s="24"/>
      <c r="O22" s="25">
        <f t="shared" si="0"/>
        <v>137.5</v>
      </c>
      <c r="P22" s="20"/>
    </row>
    <row r="23" spans="1:16" x14ac:dyDescent="0.2">
      <c r="B23" s="1"/>
      <c r="C23" s="1"/>
      <c r="D23" s="21"/>
      <c r="E23" s="27"/>
      <c r="F23" s="28"/>
      <c r="G23" s="21"/>
      <c r="H23" s="28"/>
      <c r="I23" s="21"/>
      <c r="J23" s="27"/>
      <c r="K23" s="28"/>
      <c r="L23" s="21"/>
      <c r="M23" s="28"/>
      <c r="N23" s="24"/>
      <c r="O23" s="25"/>
      <c r="P23" s="20"/>
    </row>
    <row r="24" spans="1:16" x14ac:dyDescent="0.2">
      <c r="A24" s="13" t="s">
        <v>23</v>
      </c>
      <c r="B24" s="1">
        <v>1</v>
      </c>
      <c r="C24" s="1">
        <v>2</v>
      </c>
      <c r="D24" s="21"/>
      <c r="E24" s="27">
        <f>F24/E2</f>
        <v>3.5</v>
      </c>
      <c r="F24" s="28">
        <v>101.5</v>
      </c>
      <c r="G24" s="21">
        <v>1.5</v>
      </c>
      <c r="H24" s="28">
        <v>2</v>
      </c>
      <c r="I24" s="21"/>
      <c r="J24" s="27">
        <f>K24/J2</f>
        <v>3.5</v>
      </c>
      <c r="K24" s="28">
        <v>91</v>
      </c>
      <c r="L24" s="21">
        <v>1.5</v>
      </c>
      <c r="M24" s="28">
        <v>2</v>
      </c>
      <c r="N24" s="24"/>
      <c r="O24" s="25">
        <f>F24+K24</f>
        <v>192.5</v>
      </c>
      <c r="P24" s="20"/>
    </row>
    <row r="25" spans="1:16" x14ac:dyDescent="0.2">
      <c r="B25" s="1"/>
      <c r="C25" s="1"/>
      <c r="D25" s="21"/>
      <c r="E25" s="27"/>
      <c r="F25" s="28"/>
      <c r="G25" s="21"/>
      <c r="H25" s="28"/>
      <c r="I25" s="21"/>
      <c r="J25" s="27"/>
      <c r="K25" s="28"/>
      <c r="L25" s="21"/>
      <c r="M25" s="28"/>
      <c r="N25" s="24"/>
      <c r="O25" s="25"/>
      <c r="P25" s="20"/>
    </row>
    <row r="26" spans="1:16" x14ac:dyDescent="0.2">
      <c r="A26" s="13" t="s">
        <v>24</v>
      </c>
      <c r="B26" s="1"/>
      <c r="C26" s="1"/>
      <c r="D26" s="21"/>
      <c r="E26" s="27"/>
      <c r="F26" s="30">
        <f>+SUM(F11:F24)</f>
        <v>899</v>
      </c>
      <c r="G26" s="21"/>
      <c r="H26" s="28"/>
      <c r="I26" s="21"/>
      <c r="J26" s="27"/>
      <c r="K26" s="30">
        <f>+SUM(K11:K24)</f>
        <v>806</v>
      </c>
      <c r="L26" s="21"/>
      <c r="M26" s="28"/>
      <c r="N26" s="24"/>
      <c r="O26" s="31">
        <f>F26+K26</f>
        <v>1705</v>
      </c>
      <c r="P26" s="20"/>
    </row>
    <row r="27" spans="1:16" x14ac:dyDescent="0.2">
      <c r="A27" s="14" t="s">
        <v>25</v>
      </c>
      <c r="B27" s="1"/>
      <c r="C27" s="1"/>
      <c r="D27" s="21"/>
      <c r="E27" s="44">
        <f>SUM(E11,E12:E24)</f>
        <v>31</v>
      </c>
      <c r="F27" s="33"/>
      <c r="G27" s="45">
        <f>SUM(G11,G12:G24)</f>
        <v>11</v>
      </c>
      <c r="H27" s="46">
        <f>SUM(H11,H12:H24)</f>
        <v>20</v>
      </c>
      <c r="I27" s="21"/>
      <c r="J27" s="44">
        <f>SUM(J11,J12:J24)</f>
        <v>31</v>
      </c>
      <c r="K27" s="33"/>
      <c r="L27" s="45">
        <f>SUM(L11,L12:L24)</f>
        <v>11</v>
      </c>
      <c r="M27" s="46">
        <f>SUM(M11,M12:M24)</f>
        <v>20</v>
      </c>
      <c r="N27" s="21"/>
      <c r="O27" s="34"/>
      <c r="P27" s="20"/>
    </row>
    <row r="28" spans="1:16" ht="8.25" customHeight="1" x14ac:dyDescent="0.2">
      <c r="A28" s="14"/>
      <c r="B28" s="1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</row>
    <row r="29" spans="1:16" x14ac:dyDescent="0.2">
      <c r="A29" s="14"/>
      <c r="B29" s="1" t="s">
        <v>26</v>
      </c>
      <c r="C29" s="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</row>
    <row r="30" spans="1:16" x14ac:dyDescent="0.2">
      <c r="A30" s="14" t="s">
        <v>43</v>
      </c>
      <c r="B30" s="1">
        <v>18</v>
      </c>
      <c r="C30" s="1"/>
      <c r="D30" s="21"/>
      <c r="E30" s="47">
        <v>31</v>
      </c>
      <c r="F30" s="21"/>
      <c r="G30" s="21"/>
      <c r="H30" s="21"/>
      <c r="I30" s="21"/>
      <c r="J30" s="47">
        <v>31</v>
      </c>
      <c r="K30" s="21"/>
      <c r="L30" s="21"/>
      <c r="M30" s="21"/>
      <c r="N30" s="24"/>
      <c r="O30" s="20"/>
      <c r="P30" s="20"/>
    </row>
    <row r="31" spans="1:16" x14ac:dyDescent="0.2">
      <c r="A31" s="14" t="s">
        <v>57</v>
      </c>
      <c r="B31" s="1"/>
      <c r="C31" s="1"/>
      <c r="D31" s="21"/>
      <c r="E31" s="29">
        <v>3</v>
      </c>
      <c r="F31" s="21"/>
      <c r="G31" s="21"/>
      <c r="H31" s="21"/>
      <c r="I31" s="21"/>
      <c r="J31" s="29">
        <v>3</v>
      </c>
      <c r="K31" s="21"/>
      <c r="L31" s="21"/>
      <c r="M31" s="21"/>
      <c r="N31" s="24"/>
      <c r="O31" s="20"/>
      <c r="P31" s="20"/>
    </row>
    <row r="32" spans="1:16" x14ac:dyDescent="0.2">
      <c r="A32" s="14" t="s">
        <v>44</v>
      </c>
      <c r="B32" s="1" t="s">
        <v>46</v>
      </c>
      <c r="C32" s="1"/>
      <c r="D32" s="18"/>
      <c r="E32" s="20">
        <v>20</v>
      </c>
      <c r="J32" s="20">
        <v>20</v>
      </c>
      <c r="P32" s="20"/>
    </row>
    <row r="33" spans="1:16" s="15" customFormat="1" x14ac:dyDescent="0.2">
      <c r="A33" s="15" t="s">
        <v>45</v>
      </c>
      <c r="B33" s="2" t="s">
        <v>46</v>
      </c>
      <c r="C33" s="2"/>
      <c r="D33" s="5"/>
      <c r="E33" s="2">
        <f>SUM(E30:E32)</f>
        <v>54</v>
      </c>
      <c r="J33" s="2">
        <f>SUM(J30:J32)</f>
        <v>54</v>
      </c>
      <c r="P33" s="2"/>
    </row>
    <row r="34" spans="1:16" x14ac:dyDescent="0.2">
      <c r="B34" s="1"/>
      <c r="C34" s="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4"/>
      <c r="O34" s="20"/>
      <c r="P34" s="20"/>
    </row>
  </sheetData>
  <mergeCells count="4">
    <mergeCell ref="E7:H7"/>
    <mergeCell ref="J7:M7"/>
    <mergeCell ref="E8:F8"/>
    <mergeCell ref="J8:K8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8"/>
  <sheetViews>
    <sheetView workbookViewId="0">
      <selection activeCell="A14" sqref="A14"/>
    </sheetView>
  </sheetViews>
  <sheetFormatPr baseColWidth="10" defaultRowHeight="15.75" x14ac:dyDescent="0.25"/>
  <cols>
    <col min="1" max="1" width="47.7109375" style="49" bestFit="1" customWidth="1"/>
    <col min="2" max="4" width="6.140625" style="50" customWidth="1"/>
    <col min="5" max="5" width="6.7109375" style="50" bestFit="1" customWidth="1"/>
    <col min="6" max="6" width="8.28515625" style="50" bestFit="1" customWidth="1"/>
    <col min="7" max="7" width="2.42578125" style="49" customWidth="1"/>
    <col min="8" max="8" width="58.5703125" style="49" bestFit="1" customWidth="1"/>
    <col min="9" max="12" width="6" style="50" customWidth="1"/>
    <col min="13" max="13" width="8.28515625" style="50" bestFit="1" customWidth="1"/>
    <col min="14" max="14" width="3.5703125" style="49" customWidth="1"/>
    <col min="15" max="16384" width="11.42578125" style="49"/>
  </cols>
  <sheetData>
    <row r="1" spans="1:14" ht="16.5" thickBot="1" x14ac:dyDescent="0.3">
      <c r="A1" s="164" t="s">
        <v>75</v>
      </c>
      <c r="B1" s="165"/>
      <c r="C1" s="165"/>
      <c r="D1" s="165"/>
      <c r="E1" s="165"/>
      <c r="F1" s="166"/>
      <c r="H1" s="164" t="s">
        <v>76</v>
      </c>
      <c r="I1" s="165"/>
      <c r="J1" s="165"/>
      <c r="K1" s="165"/>
      <c r="L1" s="165"/>
      <c r="M1" s="165"/>
      <c r="N1" s="166"/>
    </row>
    <row r="2" spans="1:14" x14ac:dyDescent="0.25">
      <c r="A2" s="96" t="s">
        <v>61</v>
      </c>
      <c r="B2" s="51"/>
      <c r="C2" s="51"/>
      <c r="D2" s="51"/>
      <c r="E2" s="51"/>
      <c r="F2" s="52"/>
      <c r="H2" s="96" t="s">
        <v>64</v>
      </c>
      <c r="I2" s="51"/>
      <c r="J2" s="51"/>
      <c r="K2" s="51"/>
      <c r="L2" s="51"/>
      <c r="M2" s="51"/>
      <c r="N2" s="53"/>
    </row>
    <row r="3" spans="1:14" x14ac:dyDescent="0.25">
      <c r="A3" s="97" t="s">
        <v>81</v>
      </c>
      <c r="B3" s="54" t="s">
        <v>50</v>
      </c>
      <c r="C3" s="54" t="s">
        <v>51</v>
      </c>
      <c r="D3" s="54" t="s">
        <v>52</v>
      </c>
      <c r="E3" s="54"/>
      <c r="F3" s="138" t="s">
        <v>105</v>
      </c>
      <c r="H3" s="97" t="s">
        <v>6</v>
      </c>
      <c r="I3" s="54" t="s">
        <v>50</v>
      </c>
      <c r="J3" s="54" t="s">
        <v>51</v>
      </c>
      <c r="K3" s="54" t="s">
        <v>52</v>
      </c>
      <c r="L3" s="54"/>
      <c r="M3" s="61" t="s">
        <v>53</v>
      </c>
      <c r="N3" s="57"/>
    </row>
    <row r="4" spans="1:14" x14ac:dyDescent="0.25">
      <c r="A4" s="56"/>
      <c r="B4" s="54"/>
      <c r="C4" s="54"/>
      <c r="D4" s="54"/>
      <c r="E4" s="54"/>
      <c r="F4" s="138" t="s">
        <v>104</v>
      </c>
      <c r="H4" s="56"/>
      <c r="I4" s="54"/>
      <c r="J4" s="54"/>
      <c r="K4" s="54"/>
      <c r="L4" s="54"/>
      <c r="M4" s="61" t="s">
        <v>59</v>
      </c>
      <c r="N4" s="57"/>
    </row>
    <row r="5" spans="1:14" x14ac:dyDescent="0.25">
      <c r="A5" s="62" t="s">
        <v>65</v>
      </c>
      <c r="B5" s="83">
        <v>0</v>
      </c>
      <c r="C5" s="60">
        <v>12</v>
      </c>
      <c r="D5" s="82"/>
      <c r="E5" s="54"/>
      <c r="F5" s="63"/>
      <c r="H5" s="58" t="s">
        <v>66</v>
      </c>
      <c r="I5" s="59">
        <v>2</v>
      </c>
      <c r="J5" s="60">
        <v>7.5</v>
      </c>
      <c r="K5" s="54"/>
      <c r="L5" s="54"/>
      <c r="M5" s="61">
        <v>1</v>
      </c>
      <c r="N5" s="48"/>
    </row>
    <row r="6" spans="1:14" x14ac:dyDescent="0.25">
      <c r="A6" s="66" t="s">
        <v>29</v>
      </c>
      <c r="B6" s="54"/>
      <c r="C6" s="54"/>
      <c r="D6" s="82"/>
      <c r="E6" s="54"/>
      <c r="F6" s="63"/>
      <c r="H6" s="64" t="s">
        <v>29</v>
      </c>
      <c r="I6" s="54">
        <v>0</v>
      </c>
      <c r="J6" s="65">
        <v>2</v>
      </c>
      <c r="K6" s="54"/>
      <c r="L6" s="54"/>
      <c r="M6" s="61"/>
      <c r="N6" s="48"/>
    </row>
    <row r="7" spans="1:14" x14ac:dyDescent="0.25">
      <c r="A7" s="68" t="s">
        <v>16</v>
      </c>
      <c r="B7" s="67">
        <v>0.5</v>
      </c>
      <c r="C7" s="54"/>
      <c r="D7" s="82"/>
      <c r="E7" s="54"/>
      <c r="F7" s="63"/>
      <c r="H7" s="68" t="s">
        <v>16</v>
      </c>
      <c r="I7" s="67">
        <v>1.5</v>
      </c>
      <c r="J7" s="65"/>
      <c r="K7" s="54"/>
      <c r="L7" s="54"/>
      <c r="M7" s="61"/>
      <c r="N7" s="57"/>
    </row>
    <row r="8" spans="1:14" x14ac:dyDescent="0.25">
      <c r="A8" s="68" t="s">
        <v>17</v>
      </c>
      <c r="B8" s="67">
        <v>0.5</v>
      </c>
      <c r="C8" s="54"/>
      <c r="D8" s="82"/>
      <c r="E8" s="54"/>
      <c r="F8" s="63"/>
      <c r="H8" s="68" t="s">
        <v>17</v>
      </c>
      <c r="I8" s="67">
        <v>1.5</v>
      </c>
      <c r="J8" s="65"/>
      <c r="K8" s="54"/>
      <c r="L8" s="54"/>
      <c r="M8" s="61"/>
      <c r="N8" s="57"/>
    </row>
    <row r="9" spans="1:14" x14ac:dyDescent="0.25">
      <c r="A9" s="69" t="s">
        <v>106</v>
      </c>
      <c r="B9" s="54">
        <v>0</v>
      </c>
      <c r="C9" s="54">
        <v>0</v>
      </c>
      <c r="D9" s="82"/>
      <c r="E9" s="54"/>
      <c r="F9" s="63"/>
      <c r="H9" s="69" t="s">
        <v>42</v>
      </c>
      <c r="I9" s="54">
        <v>0</v>
      </c>
      <c r="J9" s="65">
        <v>3</v>
      </c>
      <c r="K9" s="54"/>
      <c r="L9" s="54"/>
      <c r="M9" s="61"/>
      <c r="N9" s="57"/>
    </row>
    <row r="10" spans="1:14" x14ac:dyDescent="0.25">
      <c r="A10" s="85" t="s">
        <v>32</v>
      </c>
      <c r="B10" s="92">
        <f>SUM(B5:B9)</f>
        <v>1</v>
      </c>
      <c r="C10" s="92">
        <f>SUM(C5:C9)</f>
        <v>12</v>
      </c>
      <c r="D10" s="86"/>
      <c r="E10" s="54"/>
      <c r="F10" s="63">
        <v>1</v>
      </c>
      <c r="H10" s="84" t="s">
        <v>32</v>
      </c>
      <c r="I10" s="93">
        <f>SUM(I5:I9)</f>
        <v>5</v>
      </c>
      <c r="J10" s="93">
        <f>SUM(J5:J9)</f>
        <v>12.5</v>
      </c>
      <c r="K10" s="86"/>
      <c r="L10" s="54"/>
      <c r="M10" s="61"/>
      <c r="N10" s="57"/>
    </row>
    <row r="11" spans="1:14" x14ac:dyDescent="0.25">
      <c r="A11" s="73"/>
      <c r="B11" s="87"/>
      <c r="C11" s="87"/>
      <c r="D11" s="87"/>
      <c r="E11" s="54"/>
      <c r="F11" s="63"/>
      <c r="H11" s="56"/>
      <c r="I11" s="87"/>
      <c r="J11" s="87"/>
      <c r="K11" s="87"/>
      <c r="L11" s="54"/>
      <c r="M11" s="61"/>
      <c r="N11" s="57"/>
    </row>
    <row r="12" spans="1:14" x14ac:dyDescent="0.25">
      <c r="A12" s="73" t="s">
        <v>30</v>
      </c>
      <c r="B12" s="87">
        <v>0</v>
      </c>
      <c r="C12" s="87">
        <v>1</v>
      </c>
      <c r="D12" s="87"/>
      <c r="E12" s="54"/>
      <c r="F12" s="63"/>
      <c r="H12" s="70" t="s">
        <v>30</v>
      </c>
      <c r="I12" s="87">
        <v>0</v>
      </c>
      <c r="J12" s="87">
        <v>1.5</v>
      </c>
      <c r="K12" s="87"/>
      <c r="L12" s="54"/>
      <c r="M12" s="61"/>
      <c r="N12" s="57"/>
    </row>
    <row r="13" spans="1:14" x14ac:dyDescent="0.25">
      <c r="A13" s="70" t="s">
        <v>31</v>
      </c>
      <c r="B13" s="87">
        <v>0</v>
      </c>
      <c r="C13" s="87">
        <v>1</v>
      </c>
      <c r="D13" s="87"/>
      <c r="E13" s="54"/>
      <c r="F13" s="63"/>
      <c r="H13" s="71" t="s">
        <v>35</v>
      </c>
      <c r="I13" s="87">
        <v>0.5</v>
      </c>
      <c r="J13" s="87">
        <v>1</v>
      </c>
      <c r="K13" s="89">
        <v>1.5</v>
      </c>
      <c r="L13" s="54"/>
      <c r="M13" s="61">
        <v>1</v>
      </c>
      <c r="N13" s="57"/>
    </row>
    <row r="14" spans="1:14" x14ac:dyDescent="0.25">
      <c r="A14" s="71" t="s">
        <v>18</v>
      </c>
      <c r="B14" s="87">
        <v>0.5</v>
      </c>
      <c r="C14" s="87">
        <v>3.5</v>
      </c>
      <c r="D14" s="67">
        <v>0.5</v>
      </c>
      <c r="E14" s="54"/>
      <c r="F14" s="63"/>
      <c r="H14" s="71" t="s">
        <v>36</v>
      </c>
      <c r="I14" s="87">
        <v>0</v>
      </c>
      <c r="J14" s="87">
        <v>0.5</v>
      </c>
      <c r="K14" s="87"/>
      <c r="L14" s="54"/>
      <c r="M14" s="61"/>
      <c r="N14" s="57"/>
    </row>
    <row r="15" spans="1:14" x14ac:dyDescent="0.25">
      <c r="A15" s="72" t="s">
        <v>19</v>
      </c>
      <c r="B15" s="95"/>
      <c r="C15" s="95">
        <v>2</v>
      </c>
      <c r="D15" s="67">
        <v>0.5</v>
      </c>
      <c r="E15" s="54"/>
      <c r="F15" s="63"/>
      <c r="H15" s="71" t="s">
        <v>37</v>
      </c>
      <c r="I15" s="87">
        <v>0.5</v>
      </c>
      <c r="J15" s="87">
        <v>1</v>
      </c>
      <c r="K15" s="89">
        <v>1.5</v>
      </c>
      <c r="L15" s="54"/>
      <c r="M15" s="61">
        <v>1</v>
      </c>
      <c r="N15" s="57"/>
    </row>
    <row r="16" spans="1:14" x14ac:dyDescent="0.25">
      <c r="A16" s="72" t="s">
        <v>20</v>
      </c>
      <c r="B16" s="95">
        <v>0</v>
      </c>
      <c r="C16" s="95">
        <v>1.5</v>
      </c>
      <c r="D16" s="87"/>
      <c r="E16" s="54"/>
      <c r="F16" s="63"/>
      <c r="H16" s="56"/>
      <c r="I16" s="87"/>
      <c r="J16" s="87"/>
      <c r="K16" s="87"/>
      <c r="L16" s="54"/>
      <c r="M16" s="61"/>
      <c r="N16" s="57"/>
    </row>
    <row r="17" spans="1:14" x14ac:dyDescent="0.25">
      <c r="A17" s="71" t="s">
        <v>21</v>
      </c>
      <c r="B17" s="87">
        <v>0</v>
      </c>
      <c r="C17" s="87">
        <v>2</v>
      </c>
      <c r="D17" s="87"/>
      <c r="E17" s="54"/>
      <c r="F17" s="63"/>
      <c r="H17" s="71" t="s">
        <v>21</v>
      </c>
      <c r="I17" s="87">
        <v>0.5</v>
      </c>
      <c r="J17" s="87">
        <v>1</v>
      </c>
      <c r="K17" s="87"/>
      <c r="L17" s="54"/>
      <c r="M17" s="61">
        <v>0.5</v>
      </c>
      <c r="N17" s="57"/>
    </row>
    <row r="18" spans="1:14" x14ac:dyDescent="0.25">
      <c r="A18" s="70" t="s">
        <v>22</v>
      </c>
      <c r="B18" s="87">
        <v>0</v>
      </c>
      <c r="C18" s="87">
        <v>1</v>
      </c>
      <c r="D18" s="87"/>
      <c r="E18" s="54"/>
      <c r="F18" s="63"/>
      <c r="H18" s="70" t="s">
        <v>22</v>
      </c>
      <c r="I18" s="87">
        <v>0.5</v>
      </c>
      <c r="J18" s="87">
        <v>0.5</v>
      </c>
      <c r="K18" s="87"/>
      <c r="L18" s="54"/>
      <c r="M18" s="61"/>
      <c r="N18" s="57"/>
    </row>
    <row r="19" spans="1:14" x14ac:dyDescent="0.25">
      <c r="A19" s="70" t="s">
        <v>0</v>
      </c>
      <c r="B19" s="87">
        <v>2.5</v>
      </c>
      <c r="C19" s="87">
        <v>0</v>
      </c>
      <c r="D19" s="87"/>
      <c r="E19" s="54"/>
      <c r="F19" s="63"/>
      <c r="H19" s="70" t="s">
        <v>0</v>
      </c>
      <c r="I19" s="87">
        <v>2.5</v>
      </c>
      <c r="J19" s="87">
        <v>0</v>
      </c>
      <c r="K19" s="87"/>
      <c r="L19" s="54"/>
      <c r="M19" s="61"/>
      <c r="N19" s="57"/>
    </row>
    <row r="20" spans="1:14" x14ac:dyDescent="0.25">
      <c r="A20" s="73"/>
      <c r="B20" s="87"/>
      <c r="C20" s="87"/>
      <c r="D20" s="87"/>
      <c r="E20" s="54"/>
      <c r="F20" s="55"/>
      <c r="H20" s="73"/>
      <c r="I20" s="87"/>
      <c r="J20" s="87"/>
      <c r="K20" s="87"/>
      <c r="L20" s="54"/>
      <c r="M20" s="54"/>
      <c r="N20" s="57"/>
    </row>
    <row r="21" spans="1:14" x14ac:dyDescent="0.25">
      <c r="A21" s="94" t="s">
        <v>84</v>
      </c>
      <c r="B21" s="88">
        <v>1</v>
      </c>
      <c r="C21" s="87">
        <v>0</v>
      </c>
      <c r="D21" s="87"/>
      <c r="E21" s="61" t="s">
        <v>62</v>
      </c>
      <c r="F21" s="63">
        <f>B21-SUM(F5:F19)</f>
        <v>0</v>
      </c>
      <c r="H21" s="94" t="s">
        <v>63</v>
      </c>
      <c r="I21" s="88">
        <v>1.5</v>
      </c>
      <c r="J21" s="88">
        <v>2</v>
      </c>
      <c r="K21" s="87"/>
      <c r="L21" s="61" t="s">
        <v>62</v>
      </c>
      <c r="M21" s="61">
        <f>I21+J21-SUM(M5:M19)</f>
        <v>0</v>
      </c>
      <c r="N21" s="57"/>
    </row>
    <row r="22" spans="1:14" x14ac:dyDescent="0.25">
      <c r="A22" s="56"/>
      <c r="B22" s="87"/>
      <c r="C22" s="87"/>
      <c r="D22" s="87"/>
      <c r="E22" s="54"/>
      <c r="F22" s="55"/>
      <c r="H22" s="56"/>
      <c r="I22" s="87"/>
      <c r="J22" s="87"/>
      <c r="K22" s="87"/>
      <c r="L22" s="54"/>
      <c r="M22" s="54"/>
      <c r="N22" s="57"/>
    </row>
    <row r="23" spans="1:14" x14ac:dyDescent="0.25">
      <c r="A23" s="139" t="s">
        <v>107</v>
      </c>
      <c r="B23" s="90">
        <f>SUM(B10:B21)</f>
        <v>5</v>
      </c>
      <c r="C23" s="90">
        <f>SUM(C10:C21)</f>
        <v>24</v>
      </c>
      <c r="D23" s="90">
        <f>SUM(D10:D21)</f>
        <v>1</v>
      </c>
      <c r="E23" s="140">
        <f>SUM(B23:D23)</f>
        <v>30</v>
      </c>
      <c r="F23" s="55">
        <f>E23-30</f>
        <v>0</v>
      </c>
      <c r="H23" s="56" t="s">
        <v>60</v>
      </c>
      <c r="I23" s="90">
        <f>SUM(I10:I21)</f>
        <v>11</v>
      </c>
      <c r="J23" s="90">
        <f>SUM(J10:J21)</f>
        <v>20</v>
      </c>
      <c r="K23" s="90">
        <f>SUM(K5:K21)</f>
        <v>3</v>
      </c>
      <c r="L23" s="91">
        <f>SUM(I23:K23)</f>
        <v>34</v>
      </c>
      <c r="M23" s="82">
        <f>L23-34</f>
        <v>0</v>
      </c>
      <c r="N23" s="57"/>
    </row>
    <row r="24" spans="1:14" x14ac:dyDescent="0.25">
      <c r="A24" s="56" t="s">
        <v>54</v>
      </c>
      <c r="B24" s="54"/>
      <c r="C24" s="74"/>
      <c r="D24" s="74"/>
      <c r="E24" s="54">
        <f>B23+(C23*2)+D23</f>
        <v>54</v>
      </c>
      <c r="F24" s="55"/>
      <c r="H24" s="56" t="s">
        <v>58</v>
      </c>
      <c r="I24" s="54"/>
      <c r="J24" s="54"/>
      <c r="K24" s="54"/>
      <c r="L24" s="54">
        <f>I23+(J23*2)+K23</f>
        <v>54</v>
      </c>
      <c r="M24" s="54"/>
      <c r="N24" s="57"/>
    </row>
    <row r="25" spans="1:14" x14ac:dyDescent="0.25">
      <c r="A25" s="56" t="s">
        <v>80</v>
      </c>
      <c r="B25" s="54"/>
      <c r="C25" s="54"/>
      <c r="D25" s="54"/>
      <c r="E25" s="54">
        <v>54</v>
      </c>
      <c r="F25" s="75" t="s">
        <v>56</v>
      </c>
      <c r="H25" s="56" t="s">
        <v>55</v>
      </c>
      <c r="I25" s="54"/>
      <c r="J25" s="54"/>
      <c r="K25" s="54"/>
      <c r="L25" s="54">
        <v>54</v>
      </c>
      <c r="M25" s="76" t="s">
        <v>56</v>
      </c>
      <c r="N25" s="57"/>
    </row>
    <row r="26" spans="1:14" ht="16.5" thickBot="1" x14ac:dyDescent="0.3">
      <c r="A26" s="77" t="s">
        <v>2</v>
      </c>
      <c r="B26" s="78"/>
      <c r="C26" s="78"/>
      <c r="D26" s="78"/>
      <c r="E26" s="79">
        <f>E24-E25</f>
        <v>0</v>
      </c>
      <c r="F26" s="80"/>
      <c r="H26" s="77" t="s">
        <v>2</v>
      </c>
      <c r="I26" s="78"/>
      <c r="J26" s="78"/>
      <c r="K26" s="78"/>
      <c r="L26" s="79">
        <f>L24-L25</f>
        <v>0</v>
      </c>
      <c r="M26" s="78"/>
      <c r="N26" s="81"/>
    </row>
    <row r="27" spans="1:14" ht="16.5" thickBot="1" x14ac:dyDescent="0.3"/>
    <row r="28" spans="1:14" x14ac:dyDescent="0.25">
      <c r="A28" s="96" t="s">
        <v>70</v>
      </c>
      <c r="B28" s="51"/>
      <c r="C28" s="51"/>
      <c r="D28" s="51"/>
      <c r="E28" s="51"/>
      <c r="F28" s="52"/>
      <c r="H28" s="96" t="s">
        <v>74</v>
      </c>
      <c r="I28" s="51"/>
      <c r="J28" s="51"/>
      <c r="K28" s="51"/>
      <c r="L28" s="51"/>
      <c r="M28" s="51"/>
      <c r="N28" s="53"/>
    </row>
    <row r="29" spans="1:14" x14ac:dyDescent="0.25">
      <c r="A29" s="97" t="s">
        <v>81</v>
      </c>
      <c r="B29" s="54" t="s">
        <v>50</v>
      </c>
      <c r="C29" s="54" t="s">
        <v>51</v>
      </c>
      <c r="D29" s="54" t="s">
        <v>52</v>
      </c>
      <c r="E29" s="54"/>
      <c r="F29" s="138" t="s">
        <v>105</v>
      </c>
      <c r="H29" s="97" t="s">
        <v>7</v>
      </c>
      <c r="I29" s="54" t="s">
        <v>50</v>
      </c>
      <c r="J29" s="54" t="s">
        <v>51</v>
      </c>
      <c r="K29" s="54" t="s">
        <v>52</v>
      </c>
      <c r="L29" s="54"/>
      <c r="M29" s="54" t="s">
        <v>53</v>
      </c>
      <c r="N29" s="57"/>
    </row>
    <row r="30" spans="1:14" x14ac:dyDescent="0.25">
      <c r="A30" s="56"/>
      <c r="B30" s="54"/>
      <c r="C30" s="54"/>
      <c r="D30" s="54"/>
      <c r="E30" s="54"/>
      <c r="F30" s="138" t="s">
        <v>104</v>
      </c>
      <c r="H30" s="56"/>
      <c r="I30" s="54"/>
      <c r="J30" s="54"/>
      <c r="K30" s="54"/>
      <c r="L30" s="54"/>
      <c r="M30" s="54" t="s">
        <v>59</v>
      </c>
      <c r="N30" s="57"/>
    </row>
    <row r="31" spans="1:14" x14ac:dyDescent="0.25">
      <c r="A31" s="62" t="s">
        <v>65</v>
      </c>
      <c r="B31" s="83">
        <v>0.5</v>
      </c>
      <c r="C31" s="60">
        <v>10</v>
      </c>
      <c r="D31" s="82"/>
      <c r="E31" s="54"/>
      <c r="F31" s="63">
        <v>1</v>
      </c>
      <c r="H31" s="58" t="s">
        <v>66</v>
      </c>
      <c r="I31" s="59">
        <v>2</v>
      </c>
      <c r="J31" s="60">
        <v>8</v>
      </c>
      <c r="K31" s="54"/>
      <c r="L31" s="54"/>
      <c r="M31" s="61">
        <v>0.5</v>
      </c>
      <c r="N31" s="48"/>
    </row>
    <row r="32" spans="1:14" x14ac:dyDescent="0.25">
      <c r="A32" s="66" t="s">
        <v>29</v>
      </c>
      <c r="B32" s="54"/>
      <c r="C32" s="54"/>
      <c r="D32" s="82"/>
      <c r="E32" s="54"/>
      <c r="F32" s="63"/>
      <c r="H32" s="64" t="s">
        <v>29</v>
      </c>
      <c r="I32" s="54">
        <v>0</v>
      </c>
      <c r="J32" s="65">
        <v>2</v>
      </c>
      <c r="K32" s="54"/>
      <c r="L32" s="54"/>
      <c r="M32" s="61"/>
      <c r="N32" s="48"/>
    </row>
    <row r="33" spans="1:14" x14ac:dyDescent="0.25">
      <c r="A33" s="68" t="s">
        <v>16</v>
      </c>
      <c r="B33" s="67">
        <v>0.5</v>
      </c>
      <c r="C33" s="54"/>
      <c r="D33" s="82"/>
      <c r="E33" s="54"/>
      <c r="F33" s="63"/>
      <c r="H33" s="68" t="s">
        <v>16</v>
      </c>
      <c r="I33" s="67">
        <v>1.5</v>
      </c>
      <c r="J33" s="65"/>
      <c r="K33" s="54"/>
      <c r="L33" s="54"/>
      <c r="M33" s="61"/>
      <c r="N33" s="57"/>
    </row>
    <row r="34" spans="1:14" x14ac:dyDescent="0.25">
      <c r="A34" s="68" t="s">
        <v>17</v>
      </c>
      <c r="B34" s="67">
        <v>0.5</v>
      </c>
      <c r="C34" s="54"/>
      <c r="D34" s="82"/>
      <c r="E34" s="54"/>
      <c r="F34" s="63"/>
      <c r="H34" s="68" t="s">
        <v>17</v>
      </c>
      <c r="I34" s="67">
        <v>1.5</v>
      </c>
      <c r="J34" s="65"/>
      <c r="K34" s="54"/>
      <c r="L34" s="54"/>
      <c r="M34" s="61"/>
      <c r="N34" s="57"/>
    </row>
    <row r="35" spans="1:14" x14ac:dyDescent="0.25">
      <c r="A35" s="69" t="s">
        <v>106</v>
      </c>
      <c r="B35" s="54"/>
      <c r="C35" s="54">
        <v>1.5</v>
      </c>
      <c r="D35" s="82"/>
      <c r="E35" s="54"/>
      <c r="F35" s="63"/>
      <c r="H35" s="69" t="s">
        <v>42</v>
      </c>
      <c r="I35" s="54">
        <v>0</v>
      </c>
      <c r="J35" s="65">
        <v>3</v>
      </c>
      <c r="K35" s="54"/>
      <c r="L35" s="54"/>
      <c r="M35" s="61"/>
      <c r="N35" s="57"/>
    </row>
    <row r="36" spans="1:14" x14ac:dyDescent="0.25">
      <c r="A36" s="85" t="s">
        <v>32</v>
      </c>
      <c r="B36" s="92">
        <f>SUM(B31:B35)</f>
        <v>1.5</v>
      </c>
      <c r="C36" s="92">
        <f>SUM(C31:C35)</f>
        <v>11.5</v>
      </c>
      <c r="D36" s="86"/>
      <c r="E36" s="54"/>
      <c r="F36" s="63"/>
      <c r="H36" s="84" t="s">
        <v>32</v>
      </c>
      <c r="I36" s="93">
        <f>SUM(I31:I35)</f>
        <v>5</v>
      </c>
      <c r="J36" s="93">
        <f>SUM(J31:J35)</f>
        <v>13</v>
      </c>
      <c r="K36" s="86"/>
      <c r="L36" s="54"/>
      <c r="M36" s="61"/>
      <c r="N36" s="57"/>
    </row>
    <row r="37" spans="1:14" x14ac:dyDescent="0.25">
      <c r="A37" s="73"/>
      <c r="B37" s="87"/>
      <c r="C37" s="87"/>
      <c r="D37" s="87"/>
      <c r="E37" s="54"/>
      <c r="F37" s="63"/>
      <c r="H37" s="56"/>
      <c r="I37" s="87"/>
      <c r="J37" s="87"/>
      <c r="K37" s="87"/>
      <c r="L37" s="54"/>
      <c r="M37" s="61"/>
      <c r="N37" s="57"/>
    </row>
    <row r="38" spans="1:14" x14ac:dyDescent="0.25">
      <c r="A38" s="73" t="s">
        <v>30</v>
      </c>
      <c r="B38" s="87">
        <v>0</v>
      </c>
      <c r="C38" s="87">
        <v>1</v>
      </c>
      <c r="D38" s="87"/>
      <c r="E38" s="54"/>
      <c r="F38" s="63"/>
      <c r="H38" s="70" t="s">
        <v>30</v>
      </c>
      <c r="I38" s="87">
        <v>0</v>
      </c>
      <c r="J38" s="87">
        <v>1</v>
      </c>
      <c r="K38" s="87"/>
      <c r="L38" s="54"/>
      <c r="M38" s="61"/>
      <c r="N38" s="57"/>
    </row>
    <row r="39" spans="1:14" x14ac:dyDescent="0.25">
      <c r="A39" s="70" t="s">
        <v>31</v>
      </c>
      <c r="B39" s="87">
        <v>0</v>
      </c>
      <c r="C39" s="87">
        <v>1</v>
      </c>
      <c r="D39" s="87"/>
      <c r="E39" s="54"/>
      <c r="F39" s="63"/>
      <c r="H39" s="71" t="s">
        <v>35</v>
      </c>
      <c r="I39" s="87">
        <v>0.5</v>
      </c>
      <c r="J39" s="87">
        <v>1</v>
      </c>
      <c r="K39" s="89">
        <v>1.5</v>
      </c>
      <c r="L39" s="54"/>
      <c r="M39" s="61">
        <v>1</v>
      </c>
      <c r="N39" s="57"/>
    </row>
    <row r="40" spans="1:14" x14ac:dyDescent="0.25">
      <c r="A40" s="71" t="s">
        <v>18</v>
      </c>
      <c r="B40" s="87">
        <v>1</v>
      </c>
      <c r="C40" s="87">
        <v>2.5</v>
      </c>
      <c r="D40" s="89">
        <v>0.5</v>
      </c>
      <c r="E40" s="54"/>
      <c r="F40" s="63"/>
      <c r="H40" s="71" t="s">
        <v>36</v>
      </c>
      <c r="I40" s="87">
        <v>0</v>
      </c>
      <c r="J40" s="87">
        <v>0.5</v>
      </c>
      <c r="K40" s="87"/>
      <c r="L40" s="54"/>
      <c r="M40" s="61"/>
      <c r="N40" s="57"/>
    </row>
    <row r="41" spans="1:14" x14ac:dyDescent="0.25">
      <c r="A41" s="72" t="s">
        <v>19</v>
      </c>
      <c r="B41" s="95">
        <v>1</v>
      </c>
      <c r="C41" s="95">
        <v>1</v>
      </c>
      <c r="D41" s="89">
        <v>0.5</v>
      </c>
      <c r="E41" s="54"/>
      <c r="F41" s="63"/>
      <c r="H41" s="71" t="s">
        <v>37</v>
      </c>
      <c r="I41" s="87">
        <v>0.5</v>
      </c>
      <c r="J41" s="87">
        <v>1</v>
      </c>
      <c r="K41" s="89">
        <v>1.5</v>
      </c>
      <c r="L41" s="54"/>
      <c r="M41" s="61">
        <v>1</v>
      </c>
      <c r="N41" s="57"/>
    </row>
    <row r="42" spans="1:14" x14ac:dyDescent="0.25">
      <c r="A42" s="72" t="s">
        <v>20</v>
      </c>
      <c r="B42" s="95">
        <v>0</v>
      </c>
      <c r="C42" s="95">
        <v>1.5</v>
      </c>
      <c r="D42" s="87"/>
      <c r="E42" s="54"/>
      <c r="F42" s="63"/>
      <c r="H42" s="56"/>
      <c r="I42" s="87"/>
      <c r="J42" s="87"/>
      <c r="K42" s="87"/>
      <c r="L42" s="54"/>
      <c r="M42" s="61"/>
      <c r="N42" s="57"/>
    </row>
    <row r="43" spans="1:14" x14ac:dyDescent="0.25">
      <c r="A43" s="71" t="s">
        <v>21</v>
      </c>
      <c r="B43" s="87">
        <v>1</v>
      </c>
      <c r="C43" s="87">
        <v>1</v>
      </c>
      <c r="D43" s="87"/>
      <c r="E43" s="54"/>
      <c r="F43" s="63"/>
      <c r="H43" s="71" t="s">
        <v>21</v>
      </c>
      <c r="I43" s="87">
        <v>0.5</v>
      </c>
      <c r="J43" s="87">
        <v>1</v>
      </c>
      <c r="K43" s="87"/>
      <c r="L43" s="54"/>
      <c r="M43" s="61"/>
      <c r="N43" s="57"/>
    </row>
    <row r="44" spans="1:14" x14ac:dyDescent="0.25">
      <c r="A44" s="70" t="s">
        <v>22</v>
      </c>
      <c r="B44" s="87">
        <v>0</v>
      </c>
      <c r="C44" s="87">
        <v>1</v>
      </c>
      <c r="D44" s="87"/>
      <c r="E44" s="54"/>
      <c r="F44" s="63"/>
      <c r="H44" s="70" t="s">
        <v>22</v>
      </c>
      <c r="I44" s="87">
        <v>0.5</v>
      </c>
      <c r="J44" s="87">
        <v>0.5</v>
      </c>
      <c r="K44" s="87"/>
      <c r="L44" s="54"/>
      <c r="M44" s="61"/>
      <c r="N44" s="57"/>
    </row>
    <row r="45" spans="1:14" x14ac:dyDescent="0.25">
      <c r="A45" s="70" t="s">
        <v>0</v>
      </c>
      <c r="B45" s="87">
        <v>2.5</v>
      </c>
      <c r="C45" s="87">
        <v>0</v>
      </c>
      <c r="D45" s="87"/>
      <c r="E45" s="54"/>
      <c r="F45" s="63"/>
      <c r="H45" s="70" t="s">
        <v>0</v>
      </c>
      <c r="I45" s="87">
        <v>2.5</v>
      </c>
      <c r="J45" s="87">
        <v>0</v>
      </c>
      <c r="K45" s="87"/>
      <c r="L45" s="54"/>
      <c r="M45" s="61"/>
      <c r="N45" s="57"/>
    </row>
    <row r="46" spans="1:14" x14ac:dyDescent="0.25">
      <c r="A46" s="73"/>
      <c r="B46" s="87"/>
      <c r="C46" s="87"/>
      <c r="D46" s="87"/>
      <c r="E46" s="54"/>
      <c r="F46" s="55"/>
      <c r="H46" s="73"/>
      <c r="I46" s="87"/>
      <c r="J46" s="87"/>
      <c r="K46" s="87"/>
      <c r="L46" s="54"/>
      <c r="M46" s="54"/>
      <c r="N46" s="57"/>
    </row>
    <row r="47" spans="1:14" x14ac:dyDescent="0.25">
      <c r="A47" s="94" t="s">
        <v>84</v>
      </c>
      <c r="B47" s="88">
        <v>1</v>
      </c>
      <c r="C47" s="87">
        <v>0</v>
      </c>
      <c r="D47" s="87"/>
      <c r="E47" s="61" t="s">
        <v>62</v>
      </c>
      <c r="F47" s="63">
        <f>B47-SUM(F31:F45)</f>
        <v>0</v>
      </c>
      <c r="H47" s="94" t="s">
        <v>63</v>
      </c>
      <c r="I47" s="88">
        <v>1.5</v>
      </c>
      <c r="J47" s="88">
        <v>2</v>
      </c>
      <c r="K47" s="87"/>
      <c r="L47" s="61" t="s">
        <v>62</v>
      </c>
      <c r="M47" s="61">
        <f>I47+J47-SUM(M31:M45)</f>
        <v>1</v>
      </c>
      <c r="N47" s="57"/>
    </row>
    <row r="48" spans="1:14" x14ac:dyDescent="0.25">
      <c r="A48" s="56"/>
      <c r="B48" s="87"/>
      <c r="C48" s="87"/>
      <c r="D48" s="87"/>
      <c r="E48" s="54"/>
      <c r="F48" s="55"/>
      <c r="H48" s="56"/>
      <c r="I48" s="87"/>
      <c r="J48" s="87"/>
      <c r="K48" s="87"/>
      <c r="L48" s="54"/>
      <c r="M48" s="54"/>
      <c r="N48" s="57"/>
    </row>
    <row r="49" spans="1:14" x14ac:dyDescent="0.25">
      <c r="A49" s="139" t="s">
        <v>108</v>
      </c>
      <c r="B49" s="90">
        <f>SUM(B36:B47)</f>
        <v>8</v>
      </c>
      <c r="C49" s="90">
        <f>SUM(C36:C47)</f>
        <v>20.5</v>
      </c>
      <c r="D49" s="90">
        <f>SUM(D30:D47)</f>
        <v>1</v>
      </c>
      <c r="E49" s="140">
        <f>SUM(B49:D49)</f>
        <v>29.5</v>
      </c>
      <c r="F49" s="55">
        <f>E49-29.5</f>
        <v>0</v>
      </c>
      <c r="H49" s="56" t="s">
        <v>60</v>
      </c>
      <c r="I49" s="90">
        <f>SUM(I36:I47)</f>
        <v>11</v>
      </c>
      <c r="J49" s="90">
        <f>SUM(J36:J47)</f>
        <v>20</v>
      </c>
      <c r="K49" s="90">
        <f>SUM(K31:K47)</f>
        <v>3</v>
      </c>
      <c r="L49" s="91">
        <f>SUM(I49:K49)</f>
        <v>34</v>
      </c>
      <c r="M49" s="82">
        <f>L49-34</f>
        <v>0</v>
      </c>
      <c r="N49" s="57"/>
    </row>
    <row r="50" spans="1:14" x14ac:dyDescent="0.25">
      <c r="A50" s="56" t="s">
        <v>71</v>
      </c>
      <c r="B50" s="54"/>
      <c r="C50" s="74"/>
      <c r="D50" s="74"/>
      <c r="E50" s="54">
        <f>B49+(C49*2)+D49</f>
        <v>50</v>
      </c>
      <c r="F50" s="55"/>
      <c r="H50" s="56" t="s">
        <v>58</v>
      </c>
      <c r="I50" s="54"/>
      <c r="J50" s="54"/>
      <c r="K50" s="54"/>
      <c r="L50" s="54">
        <f>I49+(J49*2)+K49</f>
        <v>54</v>
      </c>
      <c r="M50" s="54"/>
      <c r="N50" s="57"/>
    </row>
    <row r="51" spans="1:14" x14ac:dyDescent="0.25">
      <c r="A51" s="56" t="s">
        <v>79</v>
      </c>
      <c r="B51" s="54"/>
      <c r="C51" s="54"/>
      <c r="D51" s="54"/>
      <c r="E51" s="54">
        <v>53.5</v>
      </c>
      <c r="F51" s="75" t="s">
        <v>56</v>
      </c>
      <c r="H51" s="56" t="s">
        <v>55</v>
      </c>
      <c r="I51" s="54"/>
      <c r="J51" s="54"/>
      <c r="K51" s="54"/>
      <c r="L51" s="54">
        <v>54</v>
      </c>
      <c r="M51" s="76" t="s">
        <v>56</v>
      </c>
      <c r="N51" s="57"/>
    </row>
    <row r="52" spans="1:14" ht="16.5" thickBot="1" x14ac:dyDescent="0.3">
      <c r="A52" s="77" t="s">
        <v>2</v>
      </c>
      <c r="B52" s="78"/>
      <c r="C52" s="78"/>
      <c r="D52" s="78"/>
      <c r="E52" s="79">
        <f>E50-E51</f>
        <v>-3.5</v>
      </c>
      <c r="F52" s="80"/>
      <c r="H52" s="77" t="s">
        <v>2</v>
      </c>
      <c r="I52" s="78"/>
      <c r="J52" s="78"/>
      <c r="K52" s="78"/>
      <c r="L52" s="79">
        <f>L50-L51</f>
        <v>0</v>
      </c>
      <c r="M52" s="78"/>
      <c r="N52" s="81"/>
    </row>
    <row r="53" spans="1:14" ht="16.5" thickBot="1" x14ac:dyDescent="0.3"/>
    <row r="54" spans="1:14" x14ac:dyDescent="0.25">
      <c r="A54" s="96" t="s">
        <v>72</v>
      </c>
      <c r="B54" s="51"/>
      <c r="C54" s="51"/>
      <c r="D54" s="51"/>
      <c r="E54" s="51"/>
      <c r="F54" s="52"/>
    </row>
    <row r="55" spans="1:14" x14ac:dyDescent="0.25">
      <c r="A55" s="97" t="s">
        <v>81</v>
      </c>
      <c r="B55" s="54" t="s">
        <v>50</v>
      </c>
      <c r="C55" s="54" t="s">
        <v>51</v>
      </c>
      <c r="D55" s="54" t="s">
        <v>52</v>
      </c>
      <c r="E55" s="54"/>
      <c r="F55" s="138" t="s">
        <v>105</v>
      </c>
    </row>
    <row r="56" spans="1:14" x14ac:dyDescent="0.25">
      <c r="A56" s="141" t="s">
        <v>109</v>
      </c>
      <c r="B56" s="54"/>
      <c r="C56" s="54"/>
      <c r="D56" s="54"/>
      <c r="E56" s="54"/>
      <c r="F56" s="138" t="s">
        <v>104</v>
      </c>
    </row>
    <row r="57" spans="1:14" x14ac:dyDescent="0.25">
      <c r="A57" s="62" t="s">
        <v>65</v>
      </c>
      <c r="B57" s="83">
        <v>1.5</v>
      </c>
      <c r="C57" s="60">
        <v>9</v>
      </c>
      <c r="D57" s="82"/>
      <c r="E57" s="54"/>
      <c r="F57" s="63">
        <v>0.5</v>
      </c>
    </row>
    <row r="58" spans="1:14" x14ac:dyDescent="0.25">
      <c r="A58" s="66" t="s">
        <v>29</v>
      </c>
      <c r="B58" s="54">
        <v>0</v>
      </c>
      <c r="C58" s="54"/>
      <c r="D58" s="82"/>
      <c r="E58" s="54"/>
      <c r="F58" s="63"/>
    </row>
    <row r="59" spans="1:14" x14ac:dyDescent="0.25">
      <c r="A59" s="68" t="s">
        <v>16</v>
      </c>
      <c r="B59" s="67">
        <v>0</v>
      </c>
      <c r="C59" s="54"/>
      <c r="D59" s="82"/>
      <c r="E59" s="54"/>
      <c r="F59" s="63"/>
    </row>
    <row r="60" spans="1:14" x14ac:dyDescent="0.25">
      <c r="A60" s="68" t="s">
        <v>17</v>
      </c>
      <c r="B60" s="67">
        <v>0</v>
      </c>
      <c r="C60" s="54"/>
      <c r="D60" s="82"/>
      <c r="E60" s="54"/>
      <c r="F60" s="63"/>
    </row>
    <row r="61" spans="1:14" x14ac:dyDescent="0.25">
      <c r="A61" s="69" t="s">
        <v>106</v>
      </c>
      <c r="B61" s="54">
        <v>0</v>
      </c>
      <c r="C61" s="54">
        <v>1</v>
      </c>
      <c r="D61" s="82"/>
      <c r="E61" s="54"/>
      <c r="F61" s="63"/>
    </row>
    <row r="62" spans="1:14" x14ac:dyDescent="0.25">
      <c r="A62" s="85" t="s">
        <v>32</v>
      </c>
      <c r="B62" s="92">
        <f>SUM(B57:B61)</f>
        <v>1.5</v>
      </c>
      <c r="C62" s="92">
        <f>SUM(C57:C61)</f>
        <v>10</v>
      </c>
      <c r="D62" s="86"/>
      <c r="E62" s="54"/>
      <c r="F62" s="63"/>
    </row>
    <row r="63" spans="1:14" x14ac:dyDescent="0.25">
      <c r="A63" s="73"/>
      <c r="B63" s="87"/>
      <c r="C63" s="87"/>
      <c r="D63" s="87"/>
      <c r="E63" s="54"/>
      <c r="F63" s="63"/>
    </row>
    <row r="64" spans="1:14" x14ac:dyDescent="0.25">
      <c r="A64" s="73" t="s">
        <v>30</v>
      </c>
      <c r="B64" s="87">
        <v>0.5</v>
      </c>
      <c r="C64" s="87">
        <v>1</v>
      </c>
      <c r="D64" s="87"/>
      <c r="E64" s="54"/>
      <c r="F64" s="63"/>
    </row>
    <row r="65" spans="1:6" x14ac:dyDescent="0.25">
      <c r="A65" s="70" t="s">
        <v>31</v>
      </c>
      <c r="B65" s="87">
        <v>0.5</v>
      </c>
      <c r="C65" s="87">
        <v>1</v>
      </c>
      <c r="D65" s="87"/>
      <c r="E65" s="54"/>
      <c r="F65" s="63"/>
    </row>
    <row r="66" spans="1:6" x14ac:dyDescent="0.25">
      <c r="A66" s="71" t="s">
        <v>18</v>
      </c>
      <c r="B66" s="87">
        <v>2</v>
      </c>
      <c r="C66" s="87">
        <v>2.5</v>
      </c>
      <c r="D66" s="87"/>
      <c r="E66" s="54"/>
      <c r="F66" s="63">
        <v>0.5</v>
      </c>
    </row>
    <row r="67" spans="1:6" x14ac:dyDescent="0.25">
      <c r="A67" s="72" t="s">
        <v>19</v>
      </c>
      <c r="B67" s="95">
        <v>1</v>
      </c>
      <c r="C67" s="95">
        <v>1.5</v>
      </c>
      <c r="D67" s="89">
        <v>0</v>
      </c>
      <c r="E67" s="54"/>
      <c r="F67" s="63">
        <v>0.5</v>
      </c>
    </row>
    <row r="68" spans="1:6" x14ac:dyDescent="0.25">
      <c r="A68" s="72" t="s">
        <v>20</v>
      </c>
      <c r="B68" s="95">
        <v>0</v>
      </c>
      <c r="C68" s="95">
        <v>1.5</v>
      </c>
      <c r="D68" s="89">
        <v>0</v>
      </c>
      <c r="E68" s="54"/>
      <c r="F68" s="63"/>
    </row>
    <row r="69" spans="1:6" x14ac:dyDescent="0.25">
      <c r="A69" s="71" t="s">
        <v>21</v>
      </c>
      <c r="B69" s="87">
        <v>1</v>
      </c>
      <c r="C69" s="87">
        <v>1.5</v>
      </c>
      <c r="D69" s="87"/>
      <c r="E69" s="54"/>
      <c r="F69" s="63"/>
    </row>
    <row r="70" spans="1:6" x14ac:dyDescent="0.25">
      <c r="A70" s="70" t="s">
        <v>22</v>
      </c>
      <c r="B70" s="87">
        <v>0</v>
      </c>
      <c r="C70" s="87">
        <v>1</v>
      </c>
      <c r="D70" s="87"/>
      <c r="E70" s="54"/>
      <c r="F70" s="63"/>
    </row>
    <row r="71" spans="1:6" x14ac:dyDescent="0.25">
      <c r="A71" s="70" t="s">
        <v>0</v>
      </c>
      <c r="B71" s="87">
        <v>3</v>
      </c>
      <c r="C71" s="87">
        <v>0</v>
      </c>
      <c r="D71" s="87"/>
      <c r="E71" s="54"/>
      <c r="F71" s="63"/>
    </row>
    <row r="72" spans="1:6" x14ac:dyDescent="0.25">
      <c r="A72" s="73"/>
      <c r="B72" s="87"/>
      <c r="C72" s="87"/>
      <c r="D72" s="87"/>
      <c r="E72" s="54"/>
      <c r="F72" s="55"/>
    </row>
    <row r="73" spans="1:6" x14ac:dyDescent="0.25">
      <c r="A73" s="94" t="s">
        <v>84</v>
      </c>
      <c r="B73" s="88">
        <v>1.5</v>
      </c>
      <c r="C73" s="87">
        <v>0</v>
      </c>
      <c r="D73" s="87"/>
      <c r="E73" s="61" t="s">
        <v>62</v>
      </c>
      <c r="F73" s="63">
        <f>B73-SUM(F57:F71)</f>
        <v>0</v>
      </c>
    </row>
    <row r="74" spans="1:6" x14ac:dyDescent="0.25">
      <c r="A74" s="56"/>
      <c r="B74" s="87"/>
      <c r="C74" s="87"/>
      <c r="D74" s="87"/>
      <c r="E74" s="54"/>
      <c r="F74" s="55"/>
    </row>
    <row r="75" spans="1:6" x14ac:dyDescent="0.25">
      <c r="A75" s="139" t="s">
        <v>85</v>
      </c>
      <c r="B75" s="90">
        <f>SUM(B62:B73)</f>
        <v>11</v>
      </c>
      <c r="C75" s="90">
        <f>SUM(C62:C73)</f>
        <v>20</v>
      </c>
      <c r="D75" s="90">
        <f>SUM(D56:D73)</f>
        <v>0</v>
      </c>
      <c r="E75" s="140">
        <f>SUM(B75:D75)</f>
        <v>31</v>
      </c>
      <c r="F75" s="55">
        <f>E75-31</f>
        <v>0</v>
      </c>
    </row>
    <row r="76" spans="1:6" x14ac:dyDescent="0.25">
      <c r="A76" s="56" t="s">
        <v>73</v>
      </c>
      <c r="B76" s="54"/>
      <c r="C76" s="74"/>
      <c r="D76" s="74"/>
      <c r="E76" s="54">
        <f>B75+(C75*2)+D75</f>
        <v>51</v>
      </c>
      <c r="F76" s="55"/>
    </row>
    <row r="77" spans="1:6" x14ac:dyDescent="0.25">
      <c r="A77" s="56" t="s">
        <v>78</v>
      </c>
      <c r="B77" s="54"/>
      <c r="C77" s="54"/>
      <c r="D77" s="54"/>
      <c r="E77" s="54">
        <v>51.25</v>
      </c>
      <c r="F77" s="75" t="s">
        <v>56</v>
      </c>
    </row>
    <row r="78" spans="1:6" ht="16.5" thickBot="1" x14ac:dyDescent="0.3">
      <c r="A78" s="77" t="s">
        <v>2</v>
      </c>
      <c r="B78" s="78"/>
      <c r="C78" s="78"/>
      <c r="D78" s="78"/>
      <c r="E78" s="79">
        <f>E76-E77</f>
        <v>-0.25</v>
      </c>
      <c r="F78" s="80"/>
    </row>
  </sheetData>
  <mergeCells count="2">
    <mergeCell ref="A1:F1"/>
    <mergeCell ref="H1:N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COMPARATIF</vt:lpstr>
      <vt:lpstr>BAC PRO 3 ans</vt:lpstr>
      <vt:lpstr>CAP 2ans</vt:lpstr>
      <vt:lpstr>AIDE AJUSTEMENT REPART EPLE </vt:lpstr>
      <vt:lpstr>'AIDE AJUSTEMENT REPART EPLE '!Zone_d_impression</vt:lpstr>
      <vt:lpstr>'BAC PRO 3 ans'!Zone_d_impression</vt:lpstr>
      <vt:lpstr>'CAP 2ans'!Zone_d_impression</vt:lpstr>
      <vt:lpstr>COMPARATIF!Zone_d_impression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ROSTE</dc:creator>
  <cp:lastModifiedBy>herve.roste</cp:lastModifiedBy>
  <cp:lastPrinted>2024-02-12T13:59:43Z</cp:lastPrinted>
  <dcterms:created xsi:type="dcterms:W3CDTF">2013-08-28T20:08:55Z</dcterms:created>
  <dcterms:modified xsi:type="dcterms:W3CDTF">2024-02-16T12:15:40Z</dcterms:modified>
</cp:coreProperties>
</file>